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ink/ink1.xml" ContentType="application/inkml+xml"/>
  <Override PartName="/xl/ink/ink2.xml" ContentType="application/inkml+xml"/>
  <Override PartName="/xl/ink/ink3.xml" ContentType="application/inkml+xml"/>
  <Override PartName="/xl/ink/ink4.xml" ContentType="application/inkml+xml"/>
  <Override PartName="/xl/ink/ink5.xml" ContentType="application/inkml+xml"/>
  <Override PartName="/xl/ink/ink6.xml" ContentType="application/inkml+xml"/>
  <Override PartName="/xl/ink/ink7.xml" ContentType="application/inkml+xml"/>
  <Override PartName="/xl/ink/ink8.xml" ContentType="application/inkml+xml"/>
  <Override PartName="/xl/ink/ink9.xml" ContentType="application/inkml+xml"/>
  <Override PartName="/xl/ink/ink10.xml" ContentType="application/inkml+xml"/>
  <Override PartName="/xl/ink/ink11.xml" ContentType="application/inkml+xml"/>
  <Override PartName="/xl/ink/ink12.xml" ContentType="application/inkml+xml"/>
  <Override PartName="/xl/ink/ink13.xml" ContentType="application/inkml+xml"/>
  <Override PartName="/xl/ink/ink14.xml" ContentType="application/inkml+xml"/>
  <Override PartName="/xl/ink/ink15.xml" ContentType="application/inkml+xml"/>
  <Override PartName="/xl/ink/ink16.xml" ContentType="application/inkml+xml"/>
  <Override PartName="/xl/ink/ink17.xml" ContentType="application/inkml+xml"/>
  <Override PartName="/xl/ink/ink18.xml" ContentType="application/inkml+xml"/>
  <Override PartName="/xl/ink/ink19.xml" ContentType="application/inkml+xml"/>
  <Override PartName="/xl/ink/ink20.xml" ContentType="application/inkml+xml"/>
  <Override PartName="/xl/ink/ink21.xml" ContentType="application/inkml+xml"/>
  <Override PartName="/xl/ink/ink22.xml" ContentType="application/inkml+xml"/>
  <Override PartName="/xl/ink/ink23.xml" ContentType="application/inkml+xml"/>
  <Override PartName="/xl/ink/ink24.xml" ContentType="application/inkml+xml"/>
  <Override PartName="/xl/ink/ink25.xml" ContentType="application/inkml+xml"/>
  <Override PartName="/xl/ink/ink26.xml" ContentType="application/inkml+xml"/>
  <Override PartName="/xl/ink/ink27.xml" ContentType="application/inkml+xml"/>
  <Override PartName="/xl/ink/ink28.xml" ContentType="application/inkml+xml"/>
  <Override PartName="/xl/ink/ink29.xml" ContentType="application/inkml+xml"/>
  <Override PartName="/xl/ink/ink30.xml" ContentType="application/inkml+xml"/>
  <Override PartName="/xl/ink/ink31.xml" ContentType="application/inkml+xml"/>
  <Override PartName="/xl/ink/ink32.xml" ContentType="application/inkml+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131"/>
  <workbookPr/>
  <mc:AlternateContent xmlns:mc="http://schemas.openxmlformats.org/markup-compatibility/2006">
    <mc:Choice Requires="x15">
      <x15ac:absPath xmlns:x15ac="http://schemas.microsoft.com/office/spreadsheetml/2010/11/ac" url="C:\Users\mingw\OneDrive\Work\05 Training\IFRS 17 Webinar PAI\"/>
    </mc:Choice>
  </mc:AlternateContent>
  <xr:revisionPtr revIDLastSave="0" documentId="13_ncr:1_{90709CA7-6C22-4C6E-9B8B-45DFF4966F88}" xr6:coauthVersionLast="47" xr6:coauthVersionMax="47" xr10:uidLastSave="{00000000-0000-0000-0000-000000000000}"/>
  <bookViews>
    <workbookView xWindow="-98" yWindow="-98" windowWidth="20715" windowHeight="13276" activeTab="8" xr2:uid="{53AD43B7-F15F-4957-A02D-182DC8C1AE71}"/>
  </bookViews>
  <sheets>
    <sheet name="Cover" sheetId="11" r:id="rId1"/>
    <sheet name="Input" sheetId="1" r:id="rId2"/>
    <sheet name="Step1" sheetId="5" r:id="rId3"/>
    <sheet name="Step2" sheetId="6" r:id="rId4"/>
    <sheet name="Step3" sheetId="7" r:id="rId5"/>
    <sheet name="Step4" sheetId="8" r:id="rId6"/>
    <sheet name="Step5" sheetId="9" r:id="rId7"/>
    <sheet name="Step6" sheetId="10" r:id="rId8"/>
    <sheet name="LIC Account" sheetId="2" r:id="rId9"/>
  </sheets>
  <externalReferences>
    <externalReference r:id="rId10"/>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30" i="2" l="1"/>
  <c r="R30" i="8"/>
  <c r="Q30" i="8"/>
  <c r="P30" i="8"/>
  <c r="O30" i="8"/>
  <c r="N30" i="8"/>
  <c r="M30" i="8"/>
  <c r="Q29" i="8"/>
  <c r="P29" i="8"/>
  <c r="O29" i="8"/>
  <c r="N29" i="8"/>
  <c r="M29" i="8"/>
  <c r="P28" i="8"/>
  <c r="O28" i="8"/>
  <c r="N28" i="8"/>
  <c r="M28" i="8"/>
  <c r="O27" i="8"/>
  <c r="N27" i="8"/>
  <c r="M27" i="8"/>
  <c r="N26" i="8"/>
  <c r="M26" i="8"/>
  <c r="M25" i="8"/>
  <c r="D26" i="8"/>
  <c r="D27" i="8"/>
  <c r="E27" i="8"/>
  <c r="D28" i="8"/>
  <c r="E28" i="8"/>
  <c r="F28" i="8"/>
  <c r="D29" i="8"/>
  <c r="E29" i="8"/>
  <c r="F29" i="8"/>
  <c r="G29" i="8"/>
  <c r="D30" i="8"/>
  <c r="E30" i="8"/>
  <c r="F30" i="8"/>
  <c r="G30" i="8"/>
  <c r="H30" i="8"/>
  <c r="C26" i="8"/>
  <c r="C27" i="8"/>
  <c r="C28" i="8"/>
  <c r="C29" i="8"/>
  <c r="C30" i="8"/>
  <c r="C25" i="8"/>
  <c r="R27" i="7"/>
  <c r="Q27" i="7"/>
  <c r="P27" i="7"/>
  <c r="O27" i="7"/>
  <c r="N27" i="7"/>
  <c r="M27" i="7"/>
  <c r="Q26" i="7"/>
  <c r="P26" i="7"/>
  <c r="O26" i="7"/>
  <c r="N26" i="7"/>
  <c r="M26" i="7"/>
  <c r="P25" i="7"/>
  <c r="O25" i="7"/>
  <c r="N25" i="7"/>
  <c r="M25" i="7"/>
  <c r="O24" i="7"/>
  <c r="N24" i="7"/>
  <c r="M24" i="7"/>
  <c r="N23" i="7"/>
  <c r="M23" i="7"/>
  <c r="M22" i="7"/>
  <c r="D23" i="7"/>
  <c r="D24" i="7"/>
  <c r="E24" i="7"/>
  <c r="D25" i="7"/>
  <c r="E25" i="7"/>
  <c r="F25" i="7"/>
  <c r="D26" i="7"/>
  <c r="E26" i="7"/>
  <c r="F26" i="7"/>
  <c r="G26" i="7"/>
  <c r="D27" i="7"/>
  <c r="E27" i="7"/>
  <c r="F27" i="7"/>
  <c r="G27" i="7"/>
  <c r="H27" i="7"/>
  <c r="C23" i="7"/>
  <c r="C24" i="7"/>
  <c r="C25" i="7"/>
  <c r="C26" i="7"/>
  <c r="C27" i="7"/>
  <c r="C22" i="7"/>
  <c r="R27" i="6"/>
  <c r="Q27" i="6"/>
  <c r="P27" i="6"/>
  <c r="O27" i="6"/>
  <c r="N27" i="6"/>
  <c r="M27" i="6"/>
  <c r="Q26" i="6"/>
  <c r="P26" i="6"/>
  <c r="O26" i="6"/>
  <c r="N26" i="6"/>
  <c r="M26" i="6"/>
  <c r="P25" i="6"/>
  <c r="O25" i="6"/>
  <c r="N25" i="6"/>
  <c r="M25" i="6"/>
  <c r="O24" i="6"/>
  <c r="N24" i="6"/>
  <c r="M24" i="6"/>
  <c r="N23" i="6"/>
  <c r="M23" i="6"/>
  <c r="M22" i="6"/>
  <c r="D23" i="6"/>
  <c r="D24" i="6"/>
  <c r="E24" i="6"/>
  <c r="D25" i="6"/>
  <c r="E25" i="6"/>
  <c r="F25" i="6"/>
  <c r="D26" i="6"/>
  <c r="E26" i="6"/>
  <c r="F26" i="6"/>
  <c r="G26" i="6"/>
  <c r="D27" i="6"/>
  <c r="E27" i="6"/>
  <c r="F27" i="6"/>
  <c r="G27" i="6"/>
  <c r="H27" i="6"/>
  <c r="C23" i="6"/>
  <c r="C24" i="6"/>
  <c r="C25" i="6"/>
  <c r="C26" i="6"/>
  <c r="C27" i="6"/>
  <c r="C22" i="6"/>
  <c r="E38" i="1"/>
  <c r="F38" i="1"/>
  <c r="G38" i="1"/>
  <c r="H38" i="1"/>
  <c r="I38" i="1"/>
  <c r="F39" i="1"/>
  <c r="G39" i="1"/>
  <c r="H39" i="1"/>
  <c r="I39" i="1"/>
  <c r="G40" i="1"/>
  <c r="H40" i="1"/>
  <c r="I40" i="1"/>
  <c r="H41" i="1"/>
  <c r="I41" i="1"/>
  <c r="I42" i="1"/>
  <c r="E37" i="1"/>
  <c r="F37" i="1"/>
  <c r="G37" i="1"/>
  <c r="H37" i="1"/>
  <c r="I37" i="1"/>
  <c r="D37" i="1"/>
  <c r="C49" i="8" a="1"/>
  <c r="C49" i="8" s="1"/>
  <c r="M24" i="1" a="1"/>
  <c r="M24" i="1" s="1"/>
  <c r="M25" i="1" a="1"/>
  <c r="M25" i="1" s="1"/>
  <c r="M26" i="1" a="1"/>
  <c r="M26" i="1"/>
  <c r="M27" i="1" a="1"/>
  <c r="M27" i="1"/>
  <c r="M28" i="1" a="1"/>
  <c r="M28" i="1" s="1"/>
  <c r="M29" i="1" a="1"/>
  <c r="M29" i="1" s="1"/>
  <c r="M23" i="1" a="1"/>
  <c r="M23" i="1" s="1"/>
  <c r="O23" i="1" a="1"/>
  <c r="O23" i="1" s="1"/>
  <c r="C9" i="9" s="1" a="1"/>
  <c r="E9" i="9" s="1"/>
  <c r="O29" i="1" a="1"/>
  <c r="O29" i="1" s="1"/>
  <c r="O28" i="1" a="1"/>
  <c r="O28" i="1" s="1"/>
  <c r="O27" i="1" a="1"/>
  <c r="O27" i="1" s="1"/>
  <c r="O26" i="1" a="1"/>
  <c r="O26" i="1" s="1"/>
  <c r="O25" i="1" a="1"/>
  <c r="O25" i="1" s="1"/>
  <c r="O24" i="1" a="1"/>
  <c r="O24" i="1" s="1"/>
  <c r="H49" i="8" l="1"/>
  <c r="E49" i="8"/>
  <c r="G49" i="8"/>
  <c r="F49" i="8"/>
  <c r="D49" i="8"/>
  <c r="D9" i="9"/>
  <c r="C9" i="9"/>
  <c r="H9" i="9"/>
  <c r="F9" i="9"/>
  <c r="I9" i="9"/>
  <c r="G9" i="9"/>
  <c r="O30" i="1"/>
  <c r="U23" i="2"/>
  <c r="AI43" i="1" l="1"/>
  <c r="Z43" i="1"/>
  <c r="AF43" i="1"/>
  <c r="I10" i="10"/>
  <c r="I15" i="2"/>
  <c r="I14" i="2"/>
  <c r="AJ43" i="1"/>
  <c r="H15" i="2" s="1"/>
  <c r="AH43" i="1"/>
  <c r="F15" i="2" s="1"/>
  <c r="AG43" i="1"/>
  <c r="AE43" i="1"/>
  <c r="X43" i="1"/>
  <c r="E14" i="2" s="1"/>
  <c r="Y43" i="1"/>
  <c r="F14" i="2" s="1"/>
  <c r="AA43" i="1"/>
  <c r="H14" i="2" s="1"/>
  <c r="V43" i="1"/>
  <c r="C14" i="2" s="1"/>
  <c r="C15" i="2" l="1"/>
  <c r="E15" i="2"/>
  <c r="G15" i="2"/>
  <c r="G14" i="2"/>
  <c r="S40" i="6" l="1"/>
  <c r="I40" i="6"/>
  <c r="S40" i="7"/>
  <c r="I40" i="7"/>
  <c r="M12" i="7"/>
  <c r="M13" i="7"/>
  <c r="M14" i="7"/>
  <c r="M15" i="7"/>
  <c r="M16" i="7"/>
  <c r="M17" i="7"/>
  <c r="M37" i="7" s="1"/>
  <c r="C12" i="7"/>
  <c r="C13" i="7"/>
  <c r="C14" i="7"/>
  <c r="C15" i="7"/>
  <c r="C16" i="7"/>
  <c r="C17" i="7"/>
  <c r="C37" i="7" s="1"/>
  <c r="M12" i="6"/>
  <c r="M13" i="6"/>
  <c r="M14" i="6"/>
  <c r="M15" i="6"/>
  <c r="M16" i="6"/>
  <c r="M17" i="6"/>
  <c r="C12" i="6"/>
  <c r="C13" i="6"/>
  <c r="C14" i="6"/>
  <c r="C15" i="6"/>
  <c r="C16" i="6"/>
  <c r="C17" i="6"/>
  <c r="M11" i="5"/>
  <c r="M12" i="5"/>
  <c r="M13" i="5"/>
  <c r="M14" i="5"/>
  <c r="M15" i="5"/>
  <c r="M16" i="5"/>
  <c r="C11" i="5"/>
  <c r="C12" i="5"/>
  <c r="C13" i="5"/>
  <c r="C14" i="5"/>
  <c r="C15" i="5"/>
  <c r="C16" i="5"/>
  <c r="U51" i="8"/>
  <c r="S51" i="8"/>
  <c r="I23" i="2" s="1"/>
  <c r="I51" i="8"/>
  <c r="I22" i="2" s="1"/>
  <c r="C34" i="2"/>
  <c r="C36" i="8"/>
  <c r="C37" i="8"/>
  <c r="C38" i="8"/>
  <c r="C39" i="8"/>
  <c r="C40" i="8"/>
  <c r="M15" i="8"/>
  <c r="M16" i="8"/>
  <c r="M17" i="8"/>
  <c r="M18" i="8"/>
  <c r="M19" i="8"/>
  <c r="M20" i="8"/>
  <c r="C15" i="8"/>
  <c r="C16" i="8"/>
  <c r="C17" i="8"/>
  <c r="C18" i="8"/>
  <c r="C19" i="8"/>
  <c r="C20" i="8"/>
  <c r="O35" i="8"/>
  <c r="P35" i="8"/>
  <c r="Q35" i="8"/>
  <c r="R35" i="8"/>
  <c r="N36" i="8"/>
  <c r="O36" i="8"/>
  <c r="P36" i="8"/>
  <c r="Q36" i="8"/>
  <c r="R36" i="8"/>
  <c r="N37" i="8"/>
  <c r="O37" i="8"/>
  <c r="P37" i="8"/>
  <c r="Q37" i="8"/>
  <c r="R37" i="8"/>
  <c r="N38" i="8"/>
  <c r="O38" i="8"/>
  <c r="P38" i="8"/>
  <c r="Q38" i="8"/>
  <c r="R38" i="8"/>
  <c r="N39" i="8"/>
  <c r="O39" i="8"/>
  <c r="P39" i="8"/>
  <c r="Q39" i="8"/>
  <c r="R39" i="8"/>
  <c r="N40" i="8"/>
  <c r="O40" i="8"/>
  <c r="P40" i="8"/>
  <c r="Q40" i="8"/>
  <c r="R40" i="8"/>
  <c r="M36" i="8"/>
  <c r="M37" i="8"/>
  <c r="M38" i="8"/>
  <c r="M39" i="8"/>
  <c r="M40" i="8"/>
  <c r="M35" i="8"/>
  <c r="C35" i="8"/>
  <c r="E35" i="8"/>
  <c r="F35" i="8"/>
  <c r="G35" i="8"/>
  <c r="H35" i="8"/>
  <c r="I34" i="2"/>
  <c r="I33" i="2" s="1"/>
  <c r="H34" i="2"/>
  <c r="H33" i="2" s="1"/>
  <c r="G34" i="2"/>
  <c r="G33" i="2" s="1"/>
  <c r="F34" i="2"/>
  <c r="F33" i="2" s="1"/>
  <c r="E34" i="2"/>
  <c r="E33" i="2" s="1"/>
  <c r="D34" i="2"/>
  <c r="D33" i="2" s="1"/>
  <c r="C33" i="2" l="1"/>
  <c r="J33" i="2" s="1"/>
  <c r="J34" i="2"/>
  <c r="C18" i="7"/>
  <c r="M18" i="7"/>
  <c r="J49" i="8"/>
  <c r="M18" i="6"/>
  <c r="C18" i="6"/>
  <c r="C17" i="5"/>
  <c r="M17" i="5"/>
  <c r="C21" i="8"/>
  <c r="M21" i="8"/>
  <c r="C42" i="8"/>
  <c r="M12" i="10"/>
  <c r="C20" i="2" s="1"/>
  <c r="Q12" i="10"/>
  <c r="G20" i="2" s="1"/>
  <c r="R12" i="10"/>
  <c r="H20" i="2" s="1"/>
  <c r="N12" i="10"/>
  <c r="D20" i="2" s="1"/>
  <c r="O12" i="10"/>
  <c r="E20" i="2" s="1"/>
  <c r="P12" i="10"/>
  <c r="F20" i="2" s="1"/>
  <c r="T10" i="10" l="1"/>
  <c r="I28" i="2" l="1"/>
  <c r="I27" i="2"/>
  <c r="O17" i="8"/>
  <c r="O18" i="8"/>
  <c r="P18" i="8"/>
  <c r="O19" i="8"/>
  <c r="P19" i="8"/>
  <c r="Q19" i="8"/>
  <c r="O20" i="8"/>
  <c r="P20" i="8"/>
  <c r="Q20" i="8"/>
  <c r="R20" i="8"/>
  <c r="N16" i="8"/>
  <c r="N17" i="8"/>
  <c r="N18" i="8"/>
  <c r="N19" i="8"/>
  <c r="N20" i="8"/>
  <c r="O14" i="7"/>
  <c r="O15" i="7"/>
  <c r="P15" i="7"/>
  <c r="O16" i="7"/>
  <c r="P16" i="7"/>
  <c r="Q16" i="7"/>
  <c r="O17" i="7"/>
  <c r="P17" i="7"/>
  <c r="Q17" i="7"/>
  <c r="R17" i="7"/>
  <c r="N13" i="7"/>
  <c r="N14" i="7"/>
  <c r="N15" i="7"/>
  <c r="N16" i="7"/>
  <c r="N17" i="7"/>
  <c r="O14" i="6"/>
  <c r="O15" i="6"/>
  <c r="P15" i="6"/>
  <c r="O16" i="6"/>
  <c r="P16" i="6"/>
  <c r="Q16" i="6"/>
  <c r="O17" i="6"/>
  <c r="P17" i="6"/>
  <c r="Q17" i="6"/>
  <c r="R17" i="6"/>
  <c r="N13" i="6"/>
  <c r="N14" i="6"/>
  <c r="N15" i="6"/>
  <c r="N16" i="6"/>
  <c r="N17" i="6"/>
  <c r="E36" i="8"/>
  <c r="F36" i="8"/>
  <c r="G36" i="8"/>
  <c r="H36" i="8"/>
  <c r="E37" i="8"/>
  <c r="F37" i="8"/>
  <c r="G37" i="8"/>
  <c r="H37" i="8"/>
  <c r="E38" i="8"/>
  <c r="F38" i="8"/>
  <c r="G38" i="8"/>
  <c r="H38" i="8"/>
  <c r="E39" i="8"/>
  <c r="F39" i="8"/>
  <c r="G39" i="8"/>
  <c r="H39" i="8"/>
  <c r="E40" i="8"/>
  <c r="F40" i="8"/>
  <c r="G40" i="8"/>
  <c r="H40" i="8"/>
  <c r="D37" i="8"/>
  <c r="D38" i="8"/>
  <c r="D39" i="8"/>
  <c r="D40" i="8"/>
  <c r="D36" i="8"/>
  <c r="V26" i="8"/>
  <c r="V27" i="8"/>
  <c r="V28" i="8"/>
  <c r="V29" i="8"/>
  <c r="V25" i="8"/>
  <c r="E13" i="5"/>
  <c r="E14" i="5"/>
  <c r="F14" i="5"/>
  <c r="E15" i="5"/>
  <c r="F15" i="5"/>
  <c r="G15" i="5"/>
  <c r="E16" i="5"/>
  <c r="F16" i="5"/>
  <c r="G16" i="5"/>
  <c r="H16" i="5"/>
  <c r="D12" i="5"/>
  <c r="D13" i="5"/>
  <c r="D14" i="5"/>
  <c r="D15" i="5"/>
  <c r="D16" i="5"/>
  <c r="H20" i="8"/>
  <c r="G20" i="8"/>
  <c r="F20" i="8"/>
  <c r="E20" i="8"/>
  <c r="D20" i="8"/>
  <c r="G19" i="8"/>
  <c r="F19" i="8"/>
  <c r="E19" i="8"/>
  <c r="D19" i="8"/>
  <c r="F18" i="8"/>
  <c r="E18" i="8"/>
  <c r="D18" i="8"/>
  <c r="E17" i="8"/>
  <c r="D17" i="8"/>
  <c r="D16" i="8"/>
  <c r="H17" i="7"/>
  <c r="V36" i="7"/>
  <c r="V35" i="7"/>
  <c r="V34" i="7"/>
  <c r="V33" i="7"/>
  <c r="V32" i="7"/>
  <c r="V26" i="7"/>
  <c r="V25" i="7"/>
  <c r="V24" i="7"/>
  <c r="V23" i="7"/>
  <c r="V22" i="7"/>
  <c r="G17" i="7"/>
  <c r="F17" i="7"/>
  <c r="E17" i="7"/>
  <c r="D17" i="7"/>
  <c r="G16" i="7"/>
  <c r="F16" i="7"/>
  <c r="E16" i="7"/>
  <c r="D16" i="7"/>
  <c r="F15" i="7"/>
  <c r="E15" i="7"/>
  <c r="D15" i="7"/>
  <c r="E14" i="7"/>
  <c r="D14" i="7"/>
  <c r="D13" i="7"/>
  <c r="V27" i="6"/>
  <c r="V26" i="6"/>
  <c r="V25" i="6"/>
  <c r="V24" i="6"/>
  <c r="V23" i="6"/>
  <c r="V22" i="6"/>
  <c r="M35" i="7" l="1"/>
  <c r="C35" i="7"/>
  <c r="C33" i="7"/>
  <c r="M33" i="7"/>
  <c r="C36" i="7"/>
  <c r="M36" i="7"/>
  <c r="M34" i="7"/>
  <c r="C34" i="7"/>
  <c r="C32" i="7"/>
  <c r="M32" i="7"/>
  <c r="G42" i="8"/>
  <c r="F42" i="8"/>
  <c r="E42" i="8"/>
  <c r="H42" i="8"/>
  <c r="H37" i="7"/>
  <c r="D35" i="7"/>
  <c r="E37" i="7"/>
  <c r="R37" i="7"/>
  <c r="O35" i="7"/>
  <c r="F37" i="7"/>
  <c r="Q37" i="7"/>
  <c r="O34" i="7"/>
  <c r="G37" i="7"/>
  <c r="N37" i="7"/>
  <c r="P37" i="7"/>
  <c r="E34" i="7"/>
  <c r="F35" i="7"/>
  <c r="D36" i="7"/>
  <c r="N36" i="7"/>
  <c r="O37" i="7"/>
  <c r="E36" i="7"/>
  <c r="N35" i="7"/>
  <c r="Q36" i="7"/>
  <c r="D37" i="7"/>
  <c r="D33" i="7"/>
  <c r="F36" i="7"/>
  <c r="N34" i="7"/>
  <c r="P36" i="7"/>
  <c r="P35" i="7"/>
  <c r="E35" i="7"/>
  <c r="D34" i="7"/>
  <c r="G36" i="7"/>
  <c r="N33" i="7"/>
  <c r="O36" i="7"/>
  <c r="J20" i="8"/>
  <c r="J17" i="7"/>
  <c r="V37" i="6"/>
  <c r="V36" i="6"/>
  <c r="V35" i="6"/>
  <c r="V34" i="6"/>
  <c r="V33" i="6"/>
  <c r="V32" i="6"/>
  <c r="H17" i="6"/>
  <c r="G17" i="6"/>
  <c r="F17" i="6"/>
  <c r="E17" i="6"/>
  <c r="D17" i="6"/>
  <c r="G16" i="6"/>
  <c r="F16" i="6"/>
  <c r="E16" i="6"/>
  <c r="D16" i="6"/>
  <c r="F15" i="6"/>
  <c r="E15" i="6"/>
  <c r="D15" i="6"/>
  <c r="E14" i="6"/>
  <c r="D14" i="6"/>
  <c r="D13" i="6"/>
  <c r="V26" i="5"/>
  <c r="V25" i="5"/>
  <c r="V24" i="5"/>
  <c r="V23" i="5"/>
  <c r="V22" i="5"/>
  <c r="V21" i="5"/>
  <c r="M28" i="7" l="1"/>
  <c r="C38" i="7"/>
  <c r="M38" i="7"/>
  <c r="N36" i="6"/>
  <c r="M36" i="6"/>
  <c r="C36" i="6"/>
  <c r="R37" i="6"/>
  <c r="M37" i="6"/>
  <c r="C37" i="6"/>
  <c r="N33" i="6"/>
  <c r="M33" i="6"/>
  <c r="C33" i="6"/>
  <c r="C32" i="6"/>
  <c r="M32" i="6"/>
  <c r="N34" i="6"/>
  <c r="M34" i="6"/>
  <c r="C34" i="6"/>
  <c r="C28" i="7"/>
  <c r="P35" i="6"/>
  <c r="M35" i="6"/>
  <c r="C35" i="6"/>
  <c r="M21" i="5"/>
  <c r="C21" i="5"/>
  <c r="D22" i="5"/>
  <c r="C22" i="5"/>
  <c r="M22" i="5"/>
  <c r="D23" i="5"/>
  <c r="C23" i="5"/>
  <c r="M23" i="5"/>
  <c r="F24" i="5"/>
  <c r="C24" i="5"/>
  <c r="M24" i="5"/>
  <c r="E25" i="5"/>
  <c r="C25" i="5"/>
  <c r="M25" i="5"/>
  <c r="C28" i="6"/>
  <c r="H26" i="5"/>
  <c r="C26" i="5"/>
  <c r="M26" i="5"/>
  <c r="M28" i="6"/>
  <c r="M31" i="8"/>
  <c r="C31" i="8"/>
  <c r="C44" i="8" s="1"/>
  <c r="C51" i="8" s="1"/>
  <c r="C22" i="2" s="1"/>
  <c r="P36" i="6"/>
  <c r="E23" i="5"/>
  <c r="G36" i="6"/>
  <c r="G26" i="5"/>
  <c r="O37" i="6"/>
  <c r="P37" i="6"/>
  <c r="G25" i="5"/>
  <c r="D26" i="5"/>
  <c r="E34" i="6"/>
  <c r="D37" i="6"/>
  <c r="N35" i="6"/>
  <c r="Q36" i="6"/>
  <c r="F25" i="5"/>
  <c r="D25" i="5"/>
  <c r="D34" i="6"/>
  <c r="D35" i="6"/>
  <c r="E37" i="6"/>
  <c r="N37" i="6"/>
  <c r="D24" i="5"/>
  <c r="F26" i="5"/>
  <c r="E35" i="6"/>
  <c r="F37" i="6"/>
  <c r="O36" i="6"/>
  <c r="E24" i="5"/>
  <c r="D33" i="6"/>
  <c r="E26" i="5"/>
  <c r="F35" i="6"/>
  <c r="G37" i="6"/>
  <c r="O34" i="6"/>
  <c r="O35" i="6"/>
  <c r="D36" i="6"/>
  <c r="H37" i="6"/>
  <c r="F36" i="6"/>
  <c r="E36" i="6"/>
  <c r="Q37" i="6"/>
  <c r="J27" i="7"/>
  <c r="J30" i="8"/>
  <c r="J41" i="8"/>
  <c r="J37" i="7"/>
  <c r="C40" i="7" l="1"/>
  <c r="C27" i="2" s="1"/>
  <c r="M40" i="7"/>
  <c r="C28" i="2" s="1"/>
  <c r="M38" i="6"/>
  <c r="M40" i="6" s="1"/>
  <c r="C31" i="2" s="1"/>
  <c r="C38" i="6"/>
  <c r="C40" i="6" s="1"/>
  <c r="C30" i="2" s="1"/>
  <c r="C27" i="5"/>
  <c r="C37" i="2" s="1"/>
  <c r="M27" i="5"/>
  <c r="C38" i="2" s="1"/>
  <c r="C24" i="1"/>
  <c r="I13" i="2" l="1"/>
  <c r="I21" i="2" l="1"/>
  <c r="H31" i="1" l="1"/>
  <c r="G31" i="1"/>
  <c r="F31" i="1"/>
  <c r="E31" i="1"/>
  <c r="D31" i="1"/>
  <c r="C31" i="1"/>
  <c r="D23" i="1"/>
  <c r="E23" i="1"/>
  <c r="F23" i="1"/>
  <c r="G23" i="1"/>
  <c r="H23" i="1"/>
  <c r="D24" i="1"/>
  <c r="E24" i="1"/>
  <c r="F24" i="1"/>
  <c r="G24" i="1"/>
  <c r="D25" i="1"/>
  <c r="E25" i="1"/>
  <c r="F25" i="1"/>
  <c r="D26" i="1"/>
  <c r="E26" i="1"/>
  <c r="D27" i="1"/>
  <c r="C25" i="1"/>
  <c r="C26" i="1"/>
  <c r="C27" i="1"/>
  <c r="C28" i="1"/>
  <c r="C23" i="1"/>
  <c r="M30" i="1" l="1"/>
  <c r="C32" i="1"/>
  <c r="C12" i="2"/>
  <c r="D12" i="2" s="1"/>
  <c r="E12" i="2" s="1"/>
  <c r="F12" i="2" s="1"/>
  <c r="D43" i="1" l="1"/>
  <c r="F43" i="1"/>
  <c r="I43" i="1"/>
  <c r="E43" i="1"/>
  <c r="H43" i="1"/>
  <c r="G43" i="1"/>
  <c r="W43" i="1"/>
  <c r="D35" i="8"/>
  <c r="D42" i="8" s="1"/>
  <c r="N35" i="8"/>
  <c r="E12" i="10"/>
  <c r="E19" i="2" s="1"/>
  <c r="E18" i="2" s="1"/>
  <c r="H12" i="10"/>
  <c r="H19" i="2" s="1"/>
  <c r="H18" i="2" s="1"/>
  <c r="D12" i="10"/>
  <c r="D19" i="2" s="1"/>
  <c r="D18" i="2" s="1"/>
  <c r="F12" i="10"/>
  <c r="F19" i="2" s="1"/>
  <c r="F18" i="2" s="1"/>
  <c r="G12" i="10"/>
  <c r="G19" i="2" s="1"/>
  <c r="G18" i="2" s="1"/>
  <c r="D12" i="6"/>
  <c r="D15" i="8"/>
  <c r="D12" i="7"/>
  <c r="D11" i="5"/>
  <c r="D21" i="5" s="1"/>
  <c r="D22" i="6" s="1"/>
  <c r="G12" i="2"/>
  <c r="H12" i="2" s="1"/>
  <c r="D15" i="2" l="1"/>
  <c r="D14" i="2"/>
  <c r="F13" i="5"/>
  <c r="F23" i="5" s="1"/>
  <c r="F24" i="6" s="1"/>
  <c r="J10" i="10"/>
  <c r="C12" i="10"/>
  <c r="C19" i="2" s="1"/>
  <c r="C40" i="2" s="1"/>
  <c r="D18" i="7"/>
  <c r="D32" i="7"/>
  <c r="J9" i="9"/>
  <c r="D21" i="8"/>
  <c r="D32" i="6"/>
  <c r="D28" i="6"/>
  <c r="D17" i="5"/>
  <c r="D18" i="6"/>
  <c r="F13" i="6"/>
  <c r="F16" i="8"/>
  <c r="D27" i="5"/>
  <c r="D37" i="2" s="1"/>
  <c r="E13" i="6"/>
  <c r="E16" i="8"/>
  <c r="E13" i="7"/>
  <c r="E12" i="5"/>
  <c r="E22" i="5" s="1"/>
  <c r="E23" i="6" s="1"/>
  <c r="I12" i="2"/>
  <c r="K29" i="1"/>
  <c r="I32" i="1"/>
  <c r="K23" i="1" s="1"/>
  <c r="D38" i="7" l="1"/>
  <c r="D25" i="8"/>
  <c r="D31" i="8" s="1"/>
  <c r="D44" i="8" s="1"/>
  <c r="D51" i="8" s="1"/>
  <c r="D38" i="6"/>
  <c r="D40" i="6" s="1"/>
  <c r="D30" i="2" s="1"/>
  <c r="D22" i="7"/>
  <c r="D28" i="7" s="1"/>
  <c r="F12" i="5"/>
  <c r="F22" i="5" s="1"/>
  <c r="F23" i="6" s="1"/>
  <c r="F14" i="7"/>
  <c r="F13" i="7"/>
  <c r="F33" i="7" s="1"/>
  <c r="F26" i="8" s="1"/>
  <c r="F14" i="6"/>
  <c r="F11" i="5"/>
  <c r="F21" i="5" s="1"/>
  <c r="F22" i="6" s="1"/>
  <c r="F17" i="8"/>
  <c r="E33" i="6"/>
  <c r="E23" i="7" s="1"/>
  <c r="F33" i="6"/>
  <c r="F23" i="7" s="1"/>
  <c r="C18" i="2"/>
  <c r="E33" i="7"/>
  <c r="E26" i="8" s="1"/>
  <c r="G14" i="7"/>
  <c r="G16" i="8"/>
  <c r="G15" i="7"/>
  <c r="G13" i="7"/>
  <c r="G18" i="8"/>
  <c r="G15" i="6"/>
  <c r="G14" i="6"/>
  <c r="G17" i="8"/>
  <c r="G13" i="6"/>
  <c r="G14" i="5"/>
  <c r="G24" i="5" s="1"/>
  <c r="G25" i="6" s="1"/>
  <c r="G12" i="5"/>
  <c r="G22" i="5" s="1"/>
  <c r="G23" i="6" s="1"/>
  <c r="G13" i="5"/>
  <c r="G23" i="5" s="1"/>
  <c r="G24" i="6" s="1"/>
  <c r="E11" i="5"/>
  <c r="E21" i="5" s="1"/>
  <c r="E22" i="6" s="1"/>
  <c r="E12" i="7"/>
  <c r="E15" i="8"/>
  <c r="E12" i="6"/>
  <c r="L23" i="1"/>
  <c r="Q23" i="1" s="1"/>
  <c r="R23" i="1" s="1"/>
  <c r="L29" i="1"/>
  <c r="Q29" i="1" s="1"/>
  <c r="R29" i="1" s="1"/>
  <c r="H32" i="1"/>
  <c r="K24" i="1" s="1"/>
  <c r="D40" i="7" l="1"/>
  <c r="D27" i="2" s="1"/>
  <c r="D22" i="2"/>
  <c r="F34" i="7"/>
  <c r="F27" i="8" s="1"/>
  <c r="F12" i="6"/>
  <c r="F32" i="6" s="1"/>
  <c r="F22" i="7" s="1"/>
  <c r="F12" i="7"/>
  <c r="F32" i="7" s="1"/>
  <c r="F25" i="8" s="1"/>
  <c r="F34" i="6"/>
  <c r="F24" i="7" s="1"/>
  <c r="F15" i="8"/>
  <c r="E32" i="6"/>
  <c r="E22" i="7" s="1"/>
  <c r="G33" i="7"/>
  <c r="G26" i="8" s="1"/>
  <c r="G35" i="7"/>
  <c r="G28" i="8" s="1"/>
  <c r="G35" i="6"/>
  <c r="G25" i="7" s="1"/>
  <c r="E32" i="7"/>
  <c r="E25" i="8" s="1"/>
  <c r="G33" i="6"/>
  <c r="G23" i="7" s="1"/>
  <c r="G34" i="6"/>
  <c r="G24" i="7" s="1"/>
  <c r="G34" i="7"/>
  <c r="G27" i="8" s="1"/>
  <c r="H14" i="7"/>
  <c r="H18" i="8"/>
  <c r="H19" i="8"/>
  <c r="H16" i="6"/>
  <c r="H14" i="5"/>
  <c r="H24" i="5" s="1"/>
  <c r="H25" i="6" s="1"/>
  <c r="H16" i="7"/>
  <c r="H15" i="5"/>
  <c r="H25" i="5" s="1"/>
  <c r="H26" i="6" s="1"/>
  <c r="H12" i="5"/>
  <c r="H22" i="5" s="1"/>
  <c r="H23" i="6" s="1"/>
  <c r="H17" i="8"/>
  <c r="H14" i="6"/>
  <c r="H15" i="7"/>
  <c r="H13" i="6"/>
  <c r="H13" i="5"/>
  <c r="H23" i="5" s="1"/>
  <c r="H24" i="6" s="1"/>
  <c r="H16" i="8"/>
  <c r="H13" i="7"/>
  <c r="H15" i="6"/>
  <c r="G11" i="5"/>
  <c r="G21" i="5" s="1"/>
  <c r="G22" i="6" s="1"/>
  <c r="G12" i="7"/>
  <c r="G12" i="6"/>
  <c r="G15" i="8"/>
  <c r="E18" i="6"/>
  <c r="F17" i="5"/>
  <c r="F27" i="5"/>
  <c r="F37" i="2" s="1"/>
  <c r="E21" i="8"/>
  <c r="E17" i="5"/>
  <c r="E18" i="7"/>
  <c r="N29" i="1"/>
  <c r="N23" i="1"/>
  <c r="L24" i="1"/>
  <c r="Q24" i="1" s="1"/>
  <c r="F32" i="1"/>
  <c r="K26" i="1" s="1"/>
  <c r="G32" i="1"/>
  <c r="K25" i="1" s="1"/>
  <c r="D32" i="1"/>
  <c r="K28" i="1" s="1"/>
  <c r="E32" i="1"/>
  <c r="K27" i="1" s="1"/>
  <c r="D40" i="2" l="1"/>
  <c r="F31" i="8"/>
  <c r="F44" i="8" s="1"/>
  <c r="R24" i="1"/>
  <c r="M37" i="1"/>
  <c r="M43" i="1" s="1"/>
  <c r="F38" i="7"/>
  <c r="F28" i="6"/>
  <c r="F18" i="7"/>
  <c r="F28" i="7"/>
  <c r="F38" i="6"/>
  <c r="F21" i="8"/>
  <c r="F18" i="6"/>
  <c r="H34" i="6"/>
  <c r="H24" i="7" s="1"/>
  <c r="J24" i="7" s="1"/>
  <c r="H34" i="7"/>
  <c r="G28" i="6"/>
  <c r="G32" i="6"/>
  <c r="J15" i="7"/>
  <c r="H35" i="7"/>
  <c r="H35" i="6"/>
  <c r="H25" i="7" s="1"/>
  <c r="J13" i="7"/>
  <c r="H33" i="7"/>
  <c r="H33" i="6"/>
  <c r="H23" i="7" s="1"/>
  <c r="J23" i="7" s="1"/>
  <c r="H36" i="6"/>
  <c r="H26" i="7" s="1"/>
  <c r="J26" i="7" s="1"/>
  <c r="G32" i="7"/>
  <c r="J18" i="8"/>
  <c r="J16" i="8"/>
  <c r="H36" i="7"/>
  <c r="E38" i="7"/>
  <c r="E28" i="6"/>
  <c r="J37" i="8"/>
  <c r="J16" i="7"/>
  <c r="E38" i="6"/>
  <c r="G21" i="8"/>
  <c r="E28" i="7"/>
  <c r="E31" i="8"/>
  <c r="G18" i="6"/>
  <c r="J40" i="8"/>
  <c r="J19" i="8"/>
  <c r="E27" i="5"/>
  <c r="E37" i="2" s="1"/>
  <c r="G18" i="7"/>
  <c r="J39" i="8"/>
  <c r="G27" i="5"/>
  <c r="G37" i="2" s="1"/>
  <c r="G17" i="5"/>
  <c r="J38" i="8"/>
  <c r="J17" i="8"/>
  <c r="J14" i="7"/>
  <c r="H11" i="5"/>
  <c r="H21" i="5" s="1"/>
  <c r="H22" i="6" s="1"/>
  <c r="H12" i="6"/>
  <c r="H12" i="7"/>
  <c r="H15" i="8"/>
  <c r="N24" i="1"/>
  <c r="L25" i="1"/>
  <c r="Q25" i="1" s="1"/>
  <c r="R25" i="1" s="1"/>
  <c r="L26" i="1"/>
  <c r="Q26" i="1" s="1"/>
  <c r="R26" i="1" s="1"/>
  <c r="L27" i="1"/>
  <c r="Q27" i="1" s="1"/>
  <c r="R27" i="1" s="1"/>
  <c r="L28" i="1"/>
  <c r="Q28" i="1" s="1"/>
  <c r="R28" i="1" s="1"/>
  <c r="J35" i="7" l="1"/>
  <c r="H28" i="8"/>
  <c r="J28" i="8" s="1"/>
  <c r="G38" i="7"/>
  <c r="G25" i="8"/>
  <c r="G31" i="8" s="1"/>
  <c r="G44" i="8" s="1"/>
  <c r="G51" i="8" s="1"/>
  <c r="J34" i="7"/>
  <c r="H27" i="8"/>
  <c r="J27" i="8" s="1"/>
  <c r="J33" i="7"/>
  <c r="H26" i="8"/>
  <c r="J26" i="8" s="1"/>
  <c r="J36" i="7"/>
  <c r="H29" i="8"/>
  <c r="J29" i="8" s="1"/>
  <c r="G38" i="6"/>
  <c r="G40" i="6" s="1"/>
  <c r="G30" i="2" s="1"/>
  <c r="G22" i="7"/>
  <c r="G28" i="7" s="1"/>
  <c r="F51" i="8"/>
  <c r="F22" i="2" s="1"/>
  <c r="F40" i="7"/>
  <c r="F27" i="2" s="1"/>
  <c r="F40" i="6"/>
  <c r="F30" i="2" s="1"/>
  <c r="H32" i="7"/>
  <c r="H28" i="6"/>
  <c r="H32" i="6"/>
  <c r="H22" i="7" s="1"/>
  <c r="H28" i="7" s="1"/>
  <c r="N12" i="7"/>
  <c r="N15" i="8"/>
  <c r="N12" i="6"/>
  <c r="E40" i="7"/>
  <c r="E27" i="2" s="1"/>
  <c r="O13" i="5"/>
  <c r="O23" i="5" s="1"/>
  <c r="O14" i="5"/>
  <c r="O24" i="5" s="1"/>
  <c r="O15" i="5"/>
  <c r="O25" i="5" s="1"/>
  <c r="O16" i="5"/>
  <c r="O26" i="5" s="1"/>
  <c r="N38" i="1"/>
  <c r="N37" i="1"/>
  <c r="N13" i="5"/>
  <c r="N23" i="5" s="1"/>
  <c r="N14" i="5"/>
  <c r="N24" i="5" s="1"/>
  <c r="N12" i="5"/>
  <c r="N22" i="5" s="1"/>
  <c r="N15" i="5"/>
  <c r="N25" i="5" s="1"/>
  <c r="N16" i="5"/>
  <c r="N26" i="5" s="1"/>
  <c r="N11" i="5"/>
  <c r="N21" i="5" s="1"/>
  <c r="N22" i="6" s="1"/>
  <c r="R38" i="1"/>
  <c r="S12" i="5" s="1"/>
  <c r="S22" i="5" s="1"/>
  <c r="R39" i="1"/>
  <c r="S13" i="5" s="1"/>
  <c r="S23" i="5" s="1"/>
  <c r="R40" i="1"/>
  <c r="R41" i="1"/>
  <c r="R42" i="1"/>
  <c r="E44" i="8"/>
  <c r="I14" i="5"/>
  <c r="I24" i="5" s="1"/>
  <c r="I13" i="5"/>
  <c r="I23" i="5" s="1"/>
  <c r="I12" i="5"/>
  <c r="I22" i="5" s="1"/>
  <c r="I16" i="5"/>
  <c r="I26" i="5" s="1"/>
  <c r="I15" i="5"/>
  <c r="I25" i="5" s="1"/>
  <c r="J25" i="7"/>
  <c r="H21" i="8"/>
  <c r="J15" i="8"/>
  <c r="J21" i="8" s="1"/>
  <c r="H18" i="7"/>
  <c r="J12" i="7"/>
  <c r="J18" i="7" s="1"/>
  <c r="H18" i="6"/>
  <c r="E40" i="6"/>
  <c r="E30" i="2" s="1"/>
  <c r="H17" i="5"/>
  <c r="H27" i="5"/>
  <c r="H37" i="2" s="1"/>
  <c r="N26" i="1"/>
  <c r="N27" i="1"/>
  <c r="N28" i="1"/>
  <c r="N25" i="1"/>
  <c r="L30" i="1"/>
  <c r="J14" i="2"/>
  <c r="G40" i="7" l="1"/>
  <c r="G27" i="2" s="1"/>
  <c r="H38" i="7"/>
  <c r="H40" i="7" s="1"/>
  <c r="H25" i="8"/>
  <c r="H31" i="8" s="1"/>
  <c r="N43" i="1"/>
  <c r="G22" i="2"/>
  <c r="E51" i="8"/>
  <c r="E22" i="2" s="1"/>
  <c r="E40" i="2" s="1"/>
  <c r="F40" i="2"/>
  <c r="N32" i="6"/>
  <c r="N22" i="7" s="1"/>
  <c r="N32" i="7"/>
  <c r="N25" i="8" s="1"/>
  <c r="O11" i="5"/>
  <c r="O21" i="5" s="1"/>
  <c r="O22" i="6" s="1"/>
  <c r="O15" i="8"/>
  <c r="O12" i="6"/>
  <c r="O12" i="7"/>
  <c r="O12" i="5"/>
  <c r="O22" i="5" s="1"/>
  <c r="O23" i="6" s="1"/>
  <c r="O13" i="6"/>
  <c r="O13" i="7"/>
  <c r="O16" i="8"/>
  <c r="R37" i="1"/>
  <c r="R43" i="1" s="1"/>
  <c r="S14" i="5"/>
  <c r="S24" i="5" s="1"/>
  <c r="S15" i="5"/>
  <c r="S25" i="5" s="1"/>
  <c r="S16" i="5"/>
  <c r="S26" i="5" s="1"/>
  <c r="R16" i="5"/>
  <c r="R26" i="5" s="1"/>
  <c r="Q40" i="1"/>
  <c r="Q39" i="1"/>
  <c r="Q41" i="1"/>
  <c r="Q38" i="1"/>
  <c r="Q37" i="1"/>
  <c r="P14" i="5"/>
  <c r="P24" i="5" s="1"/>
  <c r="P15" i="5"/>
  <c r="P25" i="5" s="1"/>
  <c r="P16" i="5"/>
  <c r="P26" i="5" s="1"/>
  <c r="O38" i="1"/>
  <c r="O39" i="1"/>
  <c r="O37" i="1"/>
  <c r="Q16" i="5"/>
  <c r="Q26" i="5" s="1"/>
  <c r="Q15" i="5"/>
  <c r="Q25" i="5" s="1"/>
  <c r="P40" i="1"/>
  <c r="P38" i="1"/>
  <c r="P39" i="1"/>
  <c r="P37" i="1"/>
  <c r="J22" i="7"/>
  <c r="J28" i="7" s="1"/>
  <c r="J25" i="6"/>
  <c r="J35" i="6"/>
  <c r="J15" i="6"/>
  <c r="J26" i="6"/>
  <c r="J36" i="6"/>
  <c r="J16" i="6"/>
  <c r="J24" i="6"/>
  <c r="J34" i="6"/>
  <c r="J14" i="6"/>
  <c r="J24" i="5"/>
  <c r="J14" i="5"/>
  <c r="J25" i="5"/>
  <c r="J15" i="5"/>
  <c r="J26" i="5"/>
  <c r="J16" i="5"/>
  <c r="I11" i="5"/>
  <c r="I21" i="5" s="1"/>
  <c r="J22" i="5"/>
  <c r="J12" i="5"/>
  <c r="H38" i="6"/>
  <c r="H40" i="6" s="1"/>
  <c r="J23" i="6"/>
  <c r="J33" i="6"/>
  <c r="J13" i="6"/>
  <c r="J23" i="5"/>
  <c r="J13" i="5"/>
  <c r="J32" i="7"/>
  <c r="J38" i="7" s="1"/>
  <c r="J36" i="8"/>
  <c r="J42" i="8" s="1"/>
  <c r="J17" i="6"/>
  <c r="J37" i="6"/>
  <c r="J27" i="6"/>
  <c r="Q30" i="1"/>
  <c r="N30" i="1"/>
  <c r="P38" i="2"/>
  <c r="J25" i="8" l="1"/>
  <c r="J31" i="8" s="1"/>
  <c r="G40" i="2"/>
  <c r="O43" i="1"/>
  <c r="Q43" i="1"/>
  <c r="P43" i="1"/>
  <c r="C13" i="2"/>
  <c r="M42" i="8"/>
  <c r="M44" i="8" s="1"/>
  <c r="N42" i="8"/>
  <c r="D13" i="2"/>
  <c r="G13" i="2"/>
  <c r="H13" i="2"/>
  <c r="E13" i="2"/>
  <c r="S11" i="5"/>
  <c r="S21" i="5" s="1"/>
  <c r="O32" i="7"/>
  <c r="O25" i="8" s="1"/>
  <c r="O32" i="6"/>
  <c r="O22" i="7" s="1"/>
  <c r="O33" i="7"/>
  <c r="O26" i="8" s="1"/>
  <c r="O33" i="6"/>
  <c r="O23" i="7" s="1"/>
  <c r="R12" i="5"/>
  <c r="R22" i="5" s="1"/>
  <c r="R23" i="6" s="1"/>
  <c r="R16" i="8"/>
  <c r="R13" i="6"/>
  <c r="R13" i="7"/>
  <c r="R11" i="5"/>
  <c r="R21" i="5" s="1"/>
  <c r="R22" i="6" s="1"/>
  <c r="R12" i="7"/>
  <c r="R12" i="6"/>
  <c r="R15" i="8"/>
  <c r="P11" i="5"/>
  <c r="P21" i="5" s="1"/>
  <c r="P22" i="6" s="1"/>
  <c r="P12" i="7"/>
  <c r="P15" i="8"/>
  <c r="P12" i="6"/>
  <c r="R15" i="5"/>
  <c r="R25" i="5" s="1"/>
  <c r="R26" i="6" s="1"/>
  <c r="R16" i="7"/>
  <c r="R16" i="6"/>
  <c r="R19" i="8"/>
  <c r="Q14" i="5"/>
  <c r="Q24" i="5" s="1"/>
  <c r="Q25" i="6" s="1"/>
  <c r="Q15" i="6"/>
  <c r="Q18" i="8"/>
  <c r="Q15" i="7"/>
  <c r="P14" i="7"/>
  <c r="P17" i="8"/>
  <c r="P14" i="6"/>
  <c r="R13" i="5"/>
  <c r="R23" i="5" s="1"/>
  <c r="R24" i="6" s="1"/>
  <c r="R14" i="6"/>
  <c r="R14" i="7"/>
  <c r="R17" i="8"/>
  <c r="Q11" i="5"/>
  <c r="Q21" i="5" s="1"/>
  <c r="Q22" i="6" s="1"/>
  <c r="Q12" i="6"/>
  <c r="Q12" i="7"/>
  <c r="Q15" i="8"/>
  <c r="P12" i="5"/>
  <c r="P22" i="5" s="1"/>
  <c r="P23" i="6" s="1"/>
  <c r="P13" i="6"/>
  <c r="P13" i="7"/>
  <c r="P16" i="8"/>
  <c r="R14" i="5"/>
  <c r="R24" i="5" s="1"/>
  <c r="R25" i="6" s="1"/>
  <c r="R18" i="8"/>
  <c r="R15" i="6"/>
  <c r="R15" i="7"/>
  <c r="Q13" i="5"/>
  <c r="Q23" i="5" s="1"/>
  <c r="Q24" i="6" s="1"/>
  <c r="Q14" i="6"/>
  <c r="Q14" i="7"/>
  <c r="Q17" i="8"/>
  <c r="Q12" i="5"/>
  <c r="Q22" i="5" s="1"/>
  <c r="Q23" i="6" s="1"/>
  <c r="Q13" i="7"/>
  <c r="Q16" i="8"/>
  <c r="Q13" i="6"/>
  <c r="J40" i="7"/>
  <c r="H27" i="2"/>
  <c r="J27" i="2" s="1"/>
  <c r="O26" i="2" s="1"/>
  <c r="J40" i="6"/>
  <c r="H30" i="2"/>
  <c r="P13" i="5"/>
  <c r="P23" i="5" s="1"/>
  <c r="P24" i="6" s="1"/>
  <c r="H44" i="8"/>
  <c r="J12" i="6"/>
  <c r="J18" i="6" s="1"/>
  <c r="I17" i="5"/>
  <c r="J11" i="5"/>
  <c r="J17" i="5" s="1"/>
  <c r="N18" i="7"/>
  <c r="N21" i="8"/>
  <c r="N18" i="6"/>
  <c r="O21" i="8"/>
  <c r="O18" i="6"/>
  <c r="O18" i="7"/>
  <c r="O17" i="5"/>
  <c r="N17" i="5"/>
  <c r="R30" i="1"/>
  <c r="C26" i="2"/>
  <c r="O39" i="2"/>
  <c r="M51" i="8" l="1"/>
  <c r="C23" i="2" s="1"/>
  <c r="C21" i="2" s="1"/>
  <c r="C17" i="2" s="1"/>
  <c r="H51" i="8"/>
  <c r="H22" i="2" s="1"/>
  <c r="J22" i="2" s="1"/>
  <c r="P20" i="2" s="1"/>
  <c r="O42" i="8"/>
  <c r="S17" i="5"/>
  <c r="F13" i="2"/>
  <c r="J13" i="2" s="1"/>
  <c r="J15" i="2"/>
  <c r="Q33" i="6"/>
  <c r="Q23" i="7" s="1"/>
  <c r="R35" i="7"/>
  <c r="R28" i="8" s="1"/>
  <c r="P34" i="6"/>
  <c r="P24" i="7" s="1"/>
  <c r="R36" i="6"/>
  <c r="R26" i="7" s="1"/>
  <c r="R32" i="6"/>
  <c r="R22" i="7" s="1"/>
  <c r="R35" i="6"/>
  <c r="R25" i="7" s="1"/>
  <c r="Q32" i="7"/>
  <c r="Q25" i="8" s="1"/>
  <c r="R36" i="7"/>
  <c r="R29" i="8" s="1"/>
  <c r="R32" i="7"/>
  <c r="R25" i="8" s="1"/>
  <c r="Q33" i="7"/>
  <c r="Q26" i="8" s="1"/>
  <c r="Q32" i="6"/>
  <c r="Q22" i="7" s="1"/>
  <c r="P34" i="7"/>
  <c r="P27" i="8" s="1"/>
  <c r="Q35" i="7"/>
  <c r="Q28" i="8" s="1"/>
  <c r="P32" i="6"/>
  <c r="P22" i="7" s="1"/>
  <c r="R33" i="7"/>
  <c r="R26" i="8" s="1"/>
  <c r="R33" i="6"/>
  <c r="R23" i="7" s="1"/>
  <c r="Q34" i="7"/>
  <c r="Q27" i="8" s="1"/>
  <c r="P33" i="7"/>
  <c r="P26" i="8" s="1"/>
  <c r="R34" i="7"/>
  <c r="R27" i="8" s="1"/>
  <c r="Q35" i="6"/>
  <c r="Q25" i="7" s="1"/>
  <c r="P32" i="7"/>
  <c r="P25" i="8" s="1"/>
  <c r="Q34" i="6"/>
  <c r="Q24" i="7" s="1"/>
  <c r="P33" i="6"/>
  <c r="P23" i="7" s="1"/>
  <c r="R34" i="6"/>
  <c r="R24" i="7" s="1"/>
  <c r="J44" i="8"/>
  <c r="J51" i="8" s="1"/>
  <c r="P27" i="2"/>
  <c r="T15" i="8"/>
  <c r="T16" i="5"/>
  <c r="I27" i="5"/>
  <c r="J21" i="5"/>
  <c r="J27" i="5" s="1"/>
  <c r="J22" i="6"/>
  <c r="J28" i="6" s="1"/>
  <c r="J32" i="6"/>
  <c r="J38" i="6" s="1"/>
  <c r="T16" i="8"/>
  <c r="T20" i="8"/>
  <c r="T18" i="8"/>
  <c r="T19" i="8"/>
  <c r="O31" i="8"/>
  <c r="P18" i="7"/>
  <c r="Q18" i="7"/>
  <c r="R18" i="6"/>
  <c r="T12" i="7"/>
  <c r="Q18" i="6"/>
  <c r="R21" i="8"/>
  <c r="O38" i="7"/>
  <c r="N38" i="7"/>
  <c r="T13" i="6"/>
  <c r="Q21" i="8"/>
  <c r="N38" i="6"/>
  <c r="R18" i="7"/>
  <c r="T15" i="6"/>
  <c r="T14" i="6"/>
  <c r="N31" i="8"/>
  <c r="T14" i="7"/>
  <c r="O28" i="7"/>
  <c r="T17" i="8"/>
  <c r="N28" i="7"/>
  <c r="T17" i="6"/>
  <c r="O28" i="6"/>
  <c r="T17" i="7"/>
  <c r="P18" i="6"/>
  <c r="T16" i="7"/>
  <c r="T12" i="6"/>
  <c r="T16" i="6"/>
  <c r="T15" i="7"/>
  <c r="T13" i="7"/>
  <c r="O38" i="6"/>
  <c r="P21" i="8"/>
  <c r="N28" i="6"/>
  <c r="T15" i="5"/>
  <c r="R17" i="5"/>
  <c r="Q17" i="5"/>
  <c r="T14" i="5"/>
  <c r="T12" i="5"/>
  <c r="P17" i="5"/>
  <c r="T11" i="5"/>
  <c r="T13" i="5"/>
  <c r="O27" i="5"/>
  <c r="E38" i="2" s="1"/>
  <c r="N27" i="5"/>
  <c r="D38" i="2" s="1"/>
  <c r="C36" i="2"/>
  <c r="C29" i="2"/>
  <c r="O21" i="2" l="1"/>
  <c r="C41" i="2"/>
  <c r="P42" i="8"/>
  <c r="Q42" i="8"/>
  <c r="R42" i="8"/>
  <c r="H40" i="2"/>
  <c r="I37" i="2"/>
  <c r="I11" i="10"/>
  <c r="I30" i="2"/>
  <c r="T35" i="7"/>
  <c r="N44" i="8"/>
  <c r="N51" i="8" s="1"/>
  <c r="D23" i="2" s="1"/>
  <c r="T22" i="7"/>
  <c r="T25" i="7"/>
  <c r="T32" i="7"/>
  <c r="T21" i="8"/>
  <c r="T22" i="5"/>
  <c r="T37" i="7"/>
  <c r="T25" i="5"/>
  <c r="T22" i="6"/>
  <c r="T21" i="5"/>
  <c r="T24" i="5"/>
  <c r="T23" i="7"/>
  <c r="T30" i="8"/>
  <c r="T36" i="6"/>
  <c r="O40" i="7"/>
  <c r="E28" i="2" s="1"/>
  <c r="E26" i="2" s="1"/>
  <c r="T41" i="8"/>
  <c r="R27" i="5"/>
  <c r="H38" i="2" s="1"/>
  <c r="N40" i="7"/>
  <c r="D28" i="2" s="1"/>
  <c r="D26" i="2" s="1"/>
  <c r="N40" i="6"/>
  <c r="D31" i="2" s="1"/>
  <c r="T38" i="8"/>
  <c r="T34" i="6"/>
  <c r="T35" i="6"/>
  <c r="T23" i="5"/>
  <c r="P28" i="6"/>
  <c r="T24" i="6"/>
  <c r="T37" i="8"/>
  <c r="Q38" i="6"/>
  <c r="T18" i="7"/>
  <c r="S27" i="5"/>
  <c r="R31" i="8"/>
  <c r="T27" i="8"/>
  <c r="T36" i="7"/>
  <c r="Q28" i="7"/>
  <c r="T33" i="7"/>
  <c r="P38" i="6"/>
  <c r="T34" i="7"/>
  <c r="T40" i="8"/>
  <c r="T26" i="7"/>
  <c r="T27" i="7"/>
  <c r="P31" i="8"/>
  <c r="T25" i="8"/>
  <c r="T37" i="6"/>
  <c r="Q31" i="8"/>
  <c r="Q38" i="7"/>
  <c r="P28" i="7"/>
  <c r="O44" i="8"/>
  <c r="O51" i="8" s="1"/>
  <c r="E23" i="2" s="1"/>
  <c r="O40" i="6"/>
  <c r="E31" i="2" s="1"/>
  <c r="T26" i="5"/>
  <c r="T23" i="6"/>
  <c r="T24" i="7"/>
  <c r="R38" i="7"/>
  <c r="R28" i="7"/>
  <c r="T18" i="6"/>
  <c r="T39" i="8"/>
  <c r="T28" i="8"/>
  <c r="T32" i="6"/>
  <c r="T36" i="8"/>
  <c r="P38" i="7"/>
  <c r="T26" i="6"/>
  <c r="T33" i="6"/>
  <c r="T25" i="6"/>
  <c r="R28" i="6"/>
  <c r="T29" i="8"/>
  <c r="R38" i="6"/>
  <c r="T27" i="6"/>
  <c r="T26" i="8"/>
  <c r="Q28" i="6"/>
  <c r="Q27" i="5"/>
  <c r="G38" i="2" s="1"/>
  <c r="T17" i="5"/>
  <c r="P27" i="5"/>
  <c r="F38" i="2" s="1"/>
  <c r="E36" i="2"/>
  <c r="D36" i="2"/>
  <c r="C25" i="2"/>
  <c r="E21" i="2" l="1"/>
  <c r="E17" i="2" s="1"/>
  <c r="D41" i="2"/>
  <c r="I38" i="2"/>
  <c r="I36" i="2" s="1"/>
  <c r="S11" i="10"/>
  <c r="I12" i="10"/>
  <c r="I19" i="2" s="1"/>
  <c r="I40" i="2" s="1"/>
  <c r="J40" i="2" s="1"/>
  <c r="J11" i="10"/>
  <c r="J12" i="10" s="1"/>
  <c r="D29" i="2"/>
  <c r="D25" i="2" s="1"/>
  <c r="I31" i="2"/>
  <c r="E29" i="2"/>
  <c r="E25" i="2" s="1"/>
  <c r="J30" i="2"/>
  <c r="O32" i="2" s="1"/>
  <c r="Q44" i="8"/>
  <c r="Q51" i="8" s="1"/>
  <c r="G23" i="2" s="1"/>
  <c r="T28" i="7"/>
  <c r="R40" i="7"/>
  <c r="H28" i="2" s="1"/>
  <c r="H26" i="2" s="1"/>
  <c r="T38" i="7"/>
  <c r="T27" i="5"/>
  <c r="T42" i="8"/>
  <c r="R40" i="6"/>
  <c r="H31" i="2" s="1"/>
  <c r="Q40" i="6"/>
  <c r="G31" i="2" s="1"/>
  <c r="P40" i="7"/>
  <c r="F28" i="2" s="1"/>
  <c r="F26" i="2" s="1"/>
  <c r="Q40" i="7"/>
  <c r="G28" i="2" s="1"/>
  <c r="G26" i="2" s="1"/>
  <c r="P44" i="8"/>
  <c r="P51" i="8" s="1"/>
  <c r="F23" i="2" s="1"/>
  <c r="R44" i="8"/>
  <c r="R51" i="8" s="1"/>
  <c r="H23" i="2" s="1"/>
  <c r="P40" i="6"/>
  <c r="F31" i="2" s="1"/>
  <c r="T31" i="8"/>
  <c r="T28" i="6"/>
  <c r="T38" i="6"/>
  <c r="G36" i="2"/>
  <c r="J37" i="2"/>
  <c r="F36" i="2"/>
  <c r="H36" i="2"/>
  <c r="E41" i="2" l="1"/>
  <c r="D21" i="2"/>
  <c r="D17" i="2" s="1"/>
  <c r="H21" i="2"/>
  <c r="H17" i="2" s="1"/>
  <c r="G21" i="2"/>
  <c r="G17" i="2" s="1"/>
  <c r="T11" i="10"/>
  <c r="T12" i="10" s="1"/>
  <c r="S12" i="10"/>
  <c r="I20" i="2" s="1"/>
  <c r="J20" i="2" s="1"/>
  <c r="O17" i="2" s="1"/>
  <c r="J19" i="2"/>
  <c r="O14" i="2" s="1"/>
  <c r="J26" i="2"/>
  <c r="J28" i="2"/>
  <c r="O29" i="2" s="1"/>
  <c r="S18" i="2" s="1"/>
  <c r="G29" i="2"/>
  <c r="G25" i="2" s="1"/>
  <c r="H29" i="2"/>
  <c r="H25" i="2" s="1"/>
  <c r="F29" i="2"/>
  <c r="J31" i="2"/>
  <c r="O35" i="2" s="1"/>
  <c r="P36" i="2" s="1"/>
  <c r="P33" i="2"/>
  <c r="T40" i="6"/>
  <c r="T40" i="7"/>
  <c r="T44" i="8"/>
  <c r="T51" i="8" s="1"/>
  <c r="J36" i="2"/>
  <c r="J38" i="2"/>
  <c r="S19" i="2" l="1"/>
  <c r="S14" i="2"/>
  <c r="J23" i="2"/>
  <c r="P23" i="2" s="1"/>
  <c r="S15" i="2" s="1"/>
  <c r="H41" i="2"/>
  <c r="F41" i="2"/>
  <c r="G41" i="2"/>
  <c r="F21" i="2"/>
  <c r="P30" i="2"/>
  <c r="I18" i="2"/>
  <c r="I17" i="2" s="1"/>
  <c r="I41" i="2"/>
  <c r="P18" i="2"/>
  <c r="P15" i="2"/>
  <c r="F25" i="2"/>
  <c r="J25" i="2" s="1"/>
  <c r="J29" i="2"/>
  <c r="J41" i="2" l="1"/>
  <c r="F17" i="2"/>
  <c r="J17" i="2" s="1"/>
  <c r="J21" i="2"/>
  <c r="J18" i="2"/>
  <c r="S23" i="2" l="1"/>
  <c r="S25" i="2" s="1"/>
  <c r="O24" i="2"/>
  <c r="U30" i="2"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<sst xmlns="http://schemas.openxmlformats.org/spreadsheetml/2006/main" count="369" uniqueCount="148">
  <si>
    <t>Development Year</t>
  </si>
  <si>
    <t>Accident Year</t>
  </si>
  <si>
    <t>Tail</t>
  </si>
  <si>
    <t>1-2</t>
  </si>
  <si>
    <t>2-3</t>
  </si>
  <si>
    <t>3-4</t>
  </si>
  <si>
    <t>4-5</t>
  </si>
  <si>
    <t>5-6</t>
  </si>
  <si>
    <t>6-7</t>
  </si>
  <si>
    <t>Selected</t>
  </si>
  <si>
    <t>Cumulative</t>
  </si>
  <si>
    <t>CDF</t>
  </si>
  <si>
    <t>Journal Entry</t>
  </si>
  <si>
    <t>Account Type</t>
  </si>
  <si>
    <t>Description</t>
  </si>
  <si>
    <t>Debit</t>
  </si>
  <si>
    <t>Credit</t>
  </si>
  <si>
    <t>Expenses</t>
  </si>
  <si>
    <t>Liability</t>
  </si>
  <si>
    <t>LIC</t>
  </si>
  <si>
    <t>Asset</t>
  </si>
  <si>
    <t>Cash</t>
  </si>
  <si>
    <t>LIC Opening Balance</t>
  </si>
  <si>
    <t>Insurance Service Expense</t>
  </si>
  <si>
    <t>Current Service</t>
  </si>
  <si>
    <t>Change in Past Service</t>
  </si>
  <si>
    <t>Total</t>
  </si>
  <si>
    <t>Cash Flows</t>
  </si>
  <si>
    <t>Claims</t>
  </si>
  <si>
    <t>LIC Closing Balance</t>
  </si>
  <si>
    <t>Assets</t>
  </si>
  <si>
    <t>Liabilities</t>
  </si>
  <si>
    <t xml:space="preserve">Cash </t>
  </si>
  <si>
    <t>Revenue</t>
  </si>
  <si>
    <t>Total Expenses</t>
  </si>
  <si>
    <t>Total Revenue</t>
  </si>
  <si>
    <t xml:space="preserve">Profit / (Loss)  </t>
  </si>
  <si>
    <t>PAI CPD WEBINAR 2021</t>
  </si>
  <si>
    <t>Measurements in IFRS 17- General Insurance</t>
  </si>
  <si>
    <t xml:space="preserve">Session I : LIC (Liability for Incurred Claims) </t>
  </si>
  <si>
    <t xml:space="preserve">Instructions: </t>
  </si>
  <si>
    <t>Current Incremental Paid Claims</t>
  </si>
  <si>
    <t>LIC Account (as at 31.12.2020)</t>
  </si>
  <si>
    <t>Balance Sheet (as at 31.12.2020)</t>
  </si>
  <si>
    <t>Income Statement (01.01.2020 to 31.12.2020)</t>
  </si>
  <si>
    <t>Projection Year</t>
  </si>
  <si>
    <t>Interest Accretion</t>
  </si>
  <si>
    <t>Insurance Finance Income or Expense</t>
  </si>
  <si>
    <t>Change in Discount Rate</t>
  </si>
  <si>
    <t>Check</t>
  </si>
  <si>
    <t>Projected Future Claims Payment - PVFCF</t>
  </si>
  <si>
    <t>Discount Rate</t>
  </si>
  <si>
    <t>Step 1: Put this into closing balance in LIC account</t>
  </si>
  <si>
    <t>Change in Discount Rates</t>
  </si>
  <si>
    <t>Step 2: Calculate change in discount rate</t>
  </si>
  <si>
    <t>Step 2: Put this into change in discount rate in LIC account</t>
  </si>
  <si>
    <t>Undiscounted</t>
  </si>
  <si>
    <t>Discounted</t>
  </si>
  <si>
    <t>Step 3: Calculate interest accretion</t>
  </si>
  <si>
    <t>Step 3: Put this into interest accretion in LIC account</t>
  </si>
  <si>
    <t>Projected Future Claims Payment - RA</t>
  </si>
  <si>
    <t xml:space="preserve">Step 4: Calculate change in past service </t>
  </si>
  <si>
    <t>Provision for Adverse Deviation (PAD)</t>
  </si>
  <si>
    <t>Discount Rates</t>
  </si>
  <si>
    <t>Paid Claims</t>
  </si>
  <si>
    <t>Step 5: Calculate current cash flows</t>
  </si>
  <si>
    <t>Step 6: Calculate current insurance service expense</t>
  </si>
  <si>
    <t>Current Insurance Service Expense</t>
  </si>
  <si>
    <t>Current Incremental Paid Claims - PVFCF</t>
  </si>
  <si>
    <t>Current Incremental Paid Claims - RA</t>
  </si>
  <si>
    <t xml:space="preserve">Inputs needed: </t>
  </si>
  <si>
    <t>Step 4: Put this into change in past service in LIC account</t>
  </si>
  <si>
    <t>Step 5: Put this into cash flows in LIC account</t>
  </si>
  <si>
    <t>Step 1: Calculate closing balance</t>
  </si>
  <si>
    <t xml:space="preserve">1. The blue tab consists of input data provided. </t>
  </si>
  <si>
    <t xml:space="preserve">3. The outcome of Steps 1 to 6 will flow into LIC Account in the orange tab with their respective cell colours.  </t>
  </si>
  <si>
    <t xml:space="preserve">2. Please follow Steps 1 to 6, instructions are provided at the top of each page. </t>
  </si>
  <si>
    <t>Risk Adjustment</t>
  </si>
  <si>
    <t>Present Value Future Cash Flows</t>
  </si>
  <si>
    <t>Change in Estimates</t>
  </si>
  <si>
    <t>Year</t>
  </si>
  <si>
    <t>Spot Rate</t>
  </si>
  <si>
    <t>Date</t>
  </si>
  <si>
    <t>Step 6: Put this into current service in LIC account</t>
  </si>
  <si>
    <t>Ultimate</t>
  </si>
  <si>
    <t>PAD Factor</t>
  </si>
  <si>
    <t>Cum. Paid</t>
  </si>
  <si>
    <t>Unpaid</t>
  </si>
  <si>
    <t>1. Existing reserving work e.g. claims triangle, development factors, PAD etc.</t>
  </si>
  <si>
    <t>2. Projected future claims payment</t>
  </si>
  <si>
    <t>4. Reserving work file from last year (to complete the disclosures)</t>
  </si>
  <si>
    <t>3. Discount Rates for current valuation date and last valuation date (to perform discounting)</t>
  </si>
  <si>
    <t>Best Estimate (BE)</t>
  </si>
  <si>
    <t>2. Obtain discount rates as at the valuation date</t>
  </si>
  <si>
    <t>3. Calculate the discounted values at current valuation date</t>
  </si>
  <si>
    <t>2. Obtain discount rates as at the previous valuation date</t>
  </si>
  <si>
    <t>3. Calculate the discounted values at current valuation date for both the current and previous discount rates</t>
  </si>
  <si>
    <t>1. Obtain projected future claims payment from current period's triangle (note latest accident period not required)</t>
  </si>
  <si>
    <t>1. Obtain projected future claims payment from current period's triangle</t>
  </si>
  <si>
    <t>Current Period Incremental Future Claims Payment (BE)</t>
  </si>
  <si>
    <t>Current Period Incremental Future Claims Payment (PAD)</t>
  </si>
  <si>
    <t>Current Period Cumulative Paid Claims</t>
  </si>
  <si>
    <t>Current Period Cumulative Development Factor (CDF)</t>
  </si>
  <si>
    <t>3. Calculate the discounted values at current valuation date and previous valuation date</t>
  </si>
  <si>
    <t>4. Calculate the difference of the discounted values</t>
  </si>
  <si>
    <t>Discounted Previous Period</t>
  </si>
  <si>
    <t>4. Obtain projected future claims payment (discounted) from previous period's triangle</t>
  </si>
  <si>
    <t>5. Calculate the difference of the discounted values</t>
  </si>
  <si>
    <t>Discounted Previous Period Incremental Future Claims Payment (BE)</t>
  </si>
  <si>
    <t>Discounted Previous Period Incremental Future Claims Payment (PAD)</t>
  </si>
  <si>
    <t>1. Obtain actual cash flow for paid claims from current period's triangle</t>
  </si>
  <si>
    <t>3. Calculate the discounted values of the current period's triangle at previous valuation date using the previous discount rates</t>
  </si>
  <si>
    <t>Unpaid Claims</t>
  </si>
  <si>
    <t xml:space="preserve">2. Obtain unpaid claims from discounted future claims payment projection for the current accident period only </t>
  </si>
  <si>
    <t>1. Obtain actual cash flow for claims paid in the current period from current period's triangle (claims paid reduces LIC hence negative)</t>
  </si>
  <si>
    <t xml:space="preserve">1.1.2020 to 31.12.2020 : </t>
  </si>
  <si>
    <t>Description 2</t>
  </si>
  <si>
    <t>Current Service PVFCF</t>
  </si>
  <si>
    <t>Current Service RA</t>
  </si>
  <si>
    <t>Change in Past Service PVFCF</t>
  </si>
  <si>
    <t>Claims Paid</t>
  </si>
  <si>
    <t>Past Service</t>
  </si>
  <si>
    <t>Insurance Finance Expense</t>
  </si>
  <si>
    <t>Interest Accretion PVFCF</t>
  </si>
  <si>
    <t>Interest Accretion RA</t>
  </si>
  <si>
    <t>Change in Discount Rate RA</t>
  </si>
  <si>
    <t>Change in Discount Rate PVFCF</t>
  </si>
  <si>
    <t>Insurance Revenue</t>
  </si>
  <si>
    <t>Other Income</t>
  </si>
  <si>
    <t>Other Expenses</t>
  </si>
  <si>
    <t>Prepare the Journal Entries and Postings</t>
  </si>
  <si>
    <t>1. Prepare the journal entries using the calculations from steps 1 to 6.</t>
  </si>
  <si>
    <t>Prepare the LIC Account</t>
  </si>
  <si>
    <t>1. Start with the Opening Balance from the Closing Balance of the previous period.</t>
  </si>
  <si>
    <t>2. Fill up the Current Service with results from Step 6.</t>
  </si>
  <si>
    <t>3. Fill up the Change in Past Service with results from Step 4.</t>
  </si>
  <si>
    <t>4. Fill up the Interest Accretion with results from Step 3.</t>
  </si>
  <si>
    <t>5. Fill up the Change in Discount Rate with results from Step 2.</t>
  </si>
  <si>
    <t>6. Fill up the Cash Flows with results from Step 5.</t>
  </si>
  <si>
    <t>7. Fill up the Closing Balance with results from Step 1.</t>
  </si>
  <si>
    <t>Paid</t>
  </si>
  <si>
    <t>Valuation as at 31.12.</t>
  </si>
  <si>
    <t>6. Obtain actual cash flow for paid claims from current period's triangle</t>
  </si>
  <si>
    <t>7. Sum the difference of the discounted values and paid claims to get Change in Past Service</t>
  </si>
  <si>
    <t>8. Sum the entries for PVFCF and RA to check against the Closing Balance (Reconciliation).</t>
  </si>
  <si>
    <t>2. Post the journal entries into the income statement and balance sheet.</t>
  </si>
  <si>
    <t>The training materials are developed by Nicholas Actuarial Solutions Sdn Bhd based on our thoughtleading views, which are formed from our professional expertise, practical experience and influenced by current market practices. Our view may change over time, and may or may not apply to every specific circumstance. Our views are not a substitute for any legislation, regulations, standards and/or its interpretations. 
All training materials produced by Nicholas Actuarial Solutions Sdn Bhd are deemed our proprietary intellectual property, copyright and are distributed for the exclusive use of participants of our training events. Unless prior approval is granted by Nicholas Actuarial Solutions Sdn Bhd, you may not hire out, lend, give out, sell, store or transmit electronically or photocopy any part of the training materials. Any authorised use of our training materials is strictly prohibited and deemed as an infringement to our intellectual property rights. These conditions remain in force after you have completed the training session. By opening this training material you agree to these conditions.</t>
  </si>
  <si>
    <t>Change in Past Service 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</si>
</sst>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_(* #,##0_);_(* \(#,##0\);_(* &quot;-&quot;??_);_(@_)"/>
    <numFmt numFmtId="165" formatCode="0.0000"/>
    <numFmt numFmtId="166" formatCode="_-* #,##0_-;\-* #,##0_-;_-* &quot;-&quot;??_-;_-@_-"/>
    <numFmt numFmtId="167" formatCode="[$-F800]dddd\,\ mmmm\ dd\,\ yyyy"/>
    <numFmt numFmtId="168" formatCode="_(* #,##0.0000_);_(* \(#,##0.0000\);_(* &quot;-&quot;??_);_(@_)"/>
  </numFmts>
  <fonts count="24"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sz val="11"/>
      <color rgb="FF000000"/>
      <name val="Calibri"/>
      <family val="2"/>
    </font>
    <font>
      <b/>
      <sz val="11"/>
      <name val="Calibri"/>
      <family val="2"/>
      <scheme val="minor"/>
    </font>
    <font>
      <sz val="11"/>
      <name val="Calibri"/>
      <family val="2"/>
      <scheme val="minor"/>
    </font>
    <font>
      <u/>
      <sz val="11"/>
      <color theme="1"/>
      <name val="Calibri"/>
      <family val="2"/>
      <scheme val="minor"/>
    </font>
    <font>
      <b/>
      <i/>
      <sz val="11"/>
      <name val="Calibri"/>
      <family val="2"/>
      <scheme val="minor"/>
    </font>
    <font>
      <b/>
      <i/>
      <sz val="11"/>
      <color theme="1"/>
      <name val="Calibri"/>
      <family val="2"/>
      <scheme val="minor"/>
    </font>
    <font>
      <b/>
      <sz val="48"/>
      <color theme="1"/>
      <name val="Calibri"/>
      <family val="2"/>
      <scheme val="minor"/>
    </font>
    <font>
      <sz val="28"/>
      <color theme="1"/>
      <name val="Calibri"/>
      <family val="2"/>
      <scheme val="minor"/>
    </font>
    <font>
      <b/>
      <sz val="36"/>
      <color theme="1"/>
      <name val="Calibri"/>
      <family val="2"/>
      <scheme val="minor"/>
    </font>
    <font>
      <b/>
      <sz val="28"/>
      <color theme="1"/>
      <name val="Calibri"/>
      <family val="2"/>
      <scheme val="minor"/>
    </font>
    <font>
      <sz val="26"/>
      <color theme="1"/>
      <name val="Calibri"/>
      <family val="2"/>
      <scheme val="minor"/>
    </font>
    <font>
      <sz val="20"/>
      <color theme="1"/>
      <name val="Calibri"/>
      <family val="2"/>
      <scheme val="minor"/>
    </font>
    <font>
      <b/>
      <sz val="20"/>
      <color theme="1"/>
      <name val="Calibri"/>
      <family val="2"/>
      <scheme val="minor"/>
    </font>
    <font>
      <sz val="16"/>
      <color theme="1"/>
      <name val="Calibri"/>
      <family val="2"/>
      <scheme val="minor"/>
    </font>
    <font>
      <i/>
      <sz val="11"/>
      <color theme="1"/>
      <name val="Calibri"/>
      <family val="2"/>
      <scheme val="minor"/>
    </font>
    <font>
      <sz val="8"/>
      <name val="Calibri"/>
      <family val="2"/>
      <scheme val="minor"/>
    </font>
    <font>
      <b/>
      <sz val="26"/>
      <color theme="1"/>
      <name val="Calibri"/>
      <family val="2"/>
      <scheme val="minor"/>
    </font>
    <font>
      <b/>
      <sz val="24"/>
      <color theme="1"/>
      <name val="Calibri"/>
      <family val="2"/>
      <scheme val="minor"/>
    </font>
    <font>
      <sz val="22"/>
      <color theme="1"/>
      <name val="Calibri"/>
      <family val="2"/>
      <scheme val="minor"/>
    </font>
    <font>
      <sz val="10"/>
      <color theme="1"/>
      <name val="Calibri"/>
      <family val="2"/>
      <scheme val="minor"/>
    </font>
  </fonts>
  <fills count="14">
    <fill>
      <patternFill patternType="none"/>
    </fill>
    <fill>
      <patternFill patternType="gray125"/>
    </fill>
    <fill>
      <patternFill patternType="solid">
        <fgColor theme="4"/>
        <bgColor indexed="64"/>
      </patternFill>
    </fill>
    <fill>
      <patternFill patternType="solid">
        <fgColor theme="2"/>
        <bgColor indexed="64"/>
      </patternFill>
    </fill>
    <fill>
      <patternFill patternType="solid">
        <fgColor theme="4" tint="0.59999389629810485"/>
        <bgColor indexed="64"/>
      </patternFill>
    </fill>
    <fill>
      <patternFill patternType="solid">
        <fgColor theme="8"/>
        <bgColor indexed="64"/>
      </patternFill>
    </fill>
    <fill>
      <patternFill patternType="solid">
        <fgColor theme="5"/>
        <bgColor indexed="64"/>
      </patternFill>
    </fill>
    <fill>
      <patternFill patternType="solid">
        <fgColor theme="9"/>
        <bgColor indexed="64"/>
      </patternFill>
    </fill>
    <fill>
      <patternFill patternType="solid">
        <fgColor theme="0"/>
        <bgColor indexed="64"/>
      </patternFill>
    </fill>
    <fill>
      <patternFill patternType="solid">
        <fgColor theme="6"/>
        <bgColor indexed="64"/>
      </patternFill>
    </fill>
    <fill>
      <patternFill patternType="solid">
        <fgColor theme="7"/>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6" tint="-9.9978637043366805E-2"/>
        <bgColor indexed="64"/>
      </patternFill>
    </fill>
  </fills>
  <borders count="8">
    <border>
      <left/>
      <right/>
      <top/>
      <bottom/>
      <diagonal/>
    </border>
    <border>
      <left/>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style="thin">
        <color indexed="64"/>
      </top>
      <bottom style="double">
        <color indexed="64"/>
      </bottom>
      <diagonal/>
    </border>
    <border>
      <left/>
      <right/>
      <top/>
      <bottom style="thin">
        <color indexed="64"/>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161">
    <xf numFmtId="0" fontId="0" fillId="0" borderId="0" xfId="0"/>
    <xf numFmtId="0" fontId="3" fillId="0" borderId="0" xfId="0" applyFont="1"/>
    <xf numFmtId="1" fontId="3" fillId="0" borderId="0" xfId="0" applyNumberFormat="1" applyFont="1" applyAlignment="1">
      <alignment horizontal="left"/>
    </xf>
    <xf numFmtId="0" fontId="3" fillId="0" borderId="0" xfId="0" applyFont="1" applyAlignment="1">
      <alignment horizontal="left"/>
    </xf>
    <xf numFmtId="0" fontId="0" fillId="0" borderId="0" xfId="0" applyFill="1"/>
    <xf numFmtId="0" fontId="3" fillId="3" borderId="0" xfId="0" applyFont="1" applyFill="1" applyAlignment="1">
      <alignment horizontal="center"/>
    </xf>
    <xf numFmtId="164" fontId="0" fillId="2" borderId="0" xfId="1" applyNumberFormat="1" applyFont="1" applyFill="1" applyProtection="1"/>
    <xf numFmtId="166" fontId="0" fillId="0" borderId="0" xfId="1" applyNumberFormat="1" applyFont="1"/>
    <xf numFmtId="0" fontId="5" fillId="3" borderId="0" xfId="0" applyFont="1" applyFill="1" applyAlignment="1">
      <alignment horizontal="center" vertical="center"/>
    </xf>
    <xf numFmtId="0" fontId="3" fillId="3" borderId="0" xfId="0" applyFont="1" applyFill="1" applyAlignment="1">
      <alignment horizontal="center" vertical="center"/>
    </xf>
    <xf numFmtId="0" fontId="10" fillId="4" borderId="0" xfId="0" applyFont="1" applyFill="1" applyAlignment="1">
      <alignment horizontal="center" vertical="center"/>
    </xf>
    <xf numFmtId="0" fontId="11" fillId="4" borderId="0" xfId="0" applyFont="1" applyFill="1" applyAlignment="1">
      <alignment horizontal="center" vertical="center"/>
    </xf>
    <xf numFmtId="0" fontId="12" fillId="4" borderId="0" xfId="0" applyFont="1" applyFill="1" applyAlignment="1">
      <alignment horizontal="center" vertical="center"/>
    </xf>
    <xf numFmtId="0" fontId="0" fillId="4" borderId="0" xfId="0" applyFill="1"/>
    <xf numFmtId="0" fontId="13" fillId="4" borderId="0" xfId="0" applyFont="1" applyFill="1" applyAlignment="1">
      <alignment horizontal="center" vertical="center"/>
    </xf>
    <xf numFmtId="167" fontId="14" fillId="4" borderId="0" xfId="0" applyNumberFormat="1" applyFont="1" applyFill="1" applyAlignment="1">
      <alignment horizontal="center" vertical="center"/>
    </xf>
    <xf numFmtId="15" fontId="11" fillId="4" borderId="0" xfId="0" applyNumberFormat="1" applyFont="1" applyFill="1"/>
    <xf numFmtId="0" fontId="15" fillId="4" borderId="0" xfId="0" applyFont="1" applyFill="1"/>
    <xf numFmtId="0" fontId="16" fillId="4" borderId="0" xfId="0" applyFont="1" applyFill="1"/>
    <xf numFmtId="0" fontId="15" fillId="4" borderId="0" xfId="0" applyFont="1" applyFill="1" applyAlignment="1">
      <alignment horizontal="left" indent="3"/>
    </xf>
    <xf numFmtId="0" fontId="17" fillId="4" borderId="0" xfId="0" applyFont="1" applyFill="1" applyAlignment="1">
      <alignment horizontal="left" indent="3"/>
    </xf>
    <xf numFmtId="0" fontId="15" fillId="2" borderId="0" xfId="0" applyFont="1" applyFill="1"/>
    <xf numFmtId="0" fontId="0" fillId="0" borderId="0" xfId="0" applyFill="1" applyBorder="1"/>
    <xf numFmtId="164" fontId="0" fillId="0" borderId="0" xfId="1" applyNumberFormat="1" applyFont="1" applyFill="1" applyAlignment="1" applyProtection="1">
      <alignment horizontal="center"/>
    </xf>
    <xf numFmtId="0" fontId="3" fillId="0" borderId="0" xfId="0" applyFont="1" applyAlignment="1">
      <alignment horizontal="center" vertical="center"/>
    </xf>
    <xf numFmtId="164" fontId="0" fillId="3" borderId="0" xfId="1" applyNumberFormat="1" applyFont="1" applyFill="1" applyAlignment="1" applyProtection="1">
      <alignment horizontal="center"/>
    </xf>
    <xf numFmtId="166" fontId="0" fillId="0" borderId="1" xfId="1" applyNumberFormat="1" applyFont="1" applyFill="1" applyBorder="1" applyAlignment="1" applyProtection="1">
      <alignment horizontal="center"/>
    </xf>
    <xf numFmtId="3" fontId="0" fillId="0" borderId="0" xfId="1" applyNumberFormat="1" applyFont="1" applyFill="1" applyBorder="1" applyAlignment="1" applyProtection="1">
      <alignment horizontal="center"/>
    </xf>
    <xf numFmtId="0" fontId="3" fillId="0" borderId="0" xfId="0" applyFont="1" applyAlignment="1">
      <alignment horizontal="center"/>
    </xf>
    <xf numFmtId="0" fontId="3" fillId="0" borderId="0" xfId="0" applyFont="1" applyAlignment="1">
      <alignment horizontal="center"/>
    </xf>
    <xf numFmtId="166" fontId="0" fillId="0" borderId="0" xfId="1" applyNumberFormat="1" applyFont="1" applyFill="1" applyBorder="1" applyAlignment="1" applyProtection="1">
      <alignment horizontal="center"/>
    </xf>
    <xf numFmtId="10" fontId="0" fillId="0" borderId="0" xfId="2" applyNumberFormat="1" applyFont="1" applyAlignment="1">
      <alignment horizontal="center"/>
    </xf>
    <xf numFmtId="0" fontId="0" fillId="0" borderId="0" xfId="0" applyAlignment="1">
      <alignment horizontal="center"/>
    </xf>
    <xf numFmtId="14" fontId="0" fillId="0" borderId="0" xfId="0" applyNumberFormat="1"/>
    <xf numFmtId="0" fontId="0" fillId="8" borderId="0" xfId="0" applyFill="1"/>
    <xf numFmtId="3" fontId="3" fillId="8" borderId="0" xfId="0" applyNumberFormat="1" applyFont="1" applyFill="1"/>
    <xf numFmtId="0" fontId="3" fillId="8" borderId="2" xfId="0" applyFont="1" applyFill="1" applyBorder="1" applyAlignment="1">
      <alignment horizontal="center" vertical="center"/>
    </xf>
    <xf numFmtId="0" fontId="3" fillId="8" borderId="0" xfId="0" applyFont="1" applyFill="1" applyAlignment="1">
      <alignment horizontal="left" vertical="center"/>
    </xf>
    <xf numFmtId="1" fontId="3" fillId="8" borderId="0" xfId="0" applyNumberFormat="1" applyFont="1" applyFill="1" applyAlignment="1">
      <alignment horizontal="center"/>
    </xf>
    <xf numFmtId="0" fontId="0" fillId="8" borderId="2" xfId="0" applyFill="1" applyBorder="1" applyAlignment="1">
      <alignment horizontal="center" vertical="center"/>
    </xf>
    <xf numFmtId="1" fontId="4" fillId="8" borderId="0" xfId="0" applyNumberFormat="1" applyFont="1" applyFill="1" applyAlignment="1">
      <alignment horizontal="center" vertical="center"/>
    </xf>
    <xf numFmtId="164" fontId="0" fillId="8" borderId="0" xfId="1" applyNumberFormat="1" applyFont="1" applyFill="1"/>
    <xf numFmtId="1" fontId="4" fillId="8" borderId="0" xfId="0" applyNumberFormat="1" applyFont="1" applyFill="1" applyAlignment="1">
      <alignment horizontal="left"/>
    </xf>
    <xf numFmtId="0" fontId="3" fillId="8" borderId="0" xfId="0" applyFont="1" applyFill="1"/>
    <xf numFmtId="0" fontId="3" fillId="8" borderId="0" xfId="0" applyFont="1" applyFill="1" applyAlignment="1">
      <alignment horizontal="left"/>
    </xf>
    <xf numFmtId="1" fontId="5" fillId="8" borderId="0" xfId="0" applyNumberFormat="1" applyFont="1" applyFill="1" applyAlignment="1">
      <alignment horizontal="center"/>
    </xf>
    <xf numFmtId="0" fontId="5" fillId="8" borderId="0" xfId="0" applyFont="1" applyFill="1" applyAlignment="1">
      <alignment horizontal="center"/>
    </xf>
    <xf numFmtId="0" fontId="3" fillId="8" borderId="0" xfId="0" applyFont="1" applyFill="1" applyAlignment="1">
      <alignment horizontal="center"/>
    </xf>
    <xf numFmtId="168" fontId="0" fillId="8" borderId="0" xfId="1" applyNumberFormat="1" applyFont="1" applyFill="1"/>
    <xf numFmtId="165" fontId="6" fillId="8" borderId="0" xfId="0" applyNumberFormat="1" applyFont="1" applyFill="1" applyBorder="1" applyAlignment="1">
      <alignment horizontal="center"/>
    </xf>
    <xf numFmtId="166" fontId="6" fillId="8" borderId="0" xfId="1" applyNumberFormat="1" applyFont="1" applyFill="1" applyBorder="1" applyAlignment="1">
      <alignment horizontal="center"/>
    </xf>
    <xf numFmtId="166" fontId="0" fillId="8" borderId="0" xfId="1" applyNumberFormat="1" applyFont="1" applyFill="1" applyBorder="1" applyAlignment="1">
      <alignment horizontal="center"/>
    </xf>
    <xf numFmtId="3" fontId="0" fillId="8" borderId="0" xfId="0" applyNumberFormat="1" applyFill="1"/>
    <xf numFmtId="0" fontId="6" fillId="8" borderId="0" xfId="0" applyFont="1" applyFill="1"/>
    <xf numFmtId="166" fontId="6" fillId="8" borderId="1" xfId="1" applyNumberFormat="1" applyFont="1" applyFill="1" applyBorder="1" applyAlignment="1">
      <alignment horizontal="center"/>
    </xf>
    <xf numFmtId="166" fontId="0" fillId="8" borderId="1" xfId="1" applyNumberFormat="1" applyFont="1" applyFill="1" applyBorder="1" applyAlignment="1">
      <alignment horizontal="center"/>
    </xf>
    <xf numFmtId="1" fontId="3" fillId="8" borderId="0" xfId="0" applyNumberFormat="1" applyFont="1" applyFill="1" applyAlignment="1">
      <alignment horizontal="left"/>
    </xf>
    <xf numFmtId="1" fontId="5" fillId="8" borderId="0" xfId="0" quotePrefix="1" applyNumberFormat="1" applyFont="1" applyFill="1" applyAlignment="1">
      <alignment horizontal="center"/>
    </xf>
    <xf numFmtId="0" fontId="3" fillId="8" borderId="0" xfId="0" applyFont="1" applyFill="1" applyAlignment="1">
      <alignment horizontal="center" vertical="center"/>
    </xf>
    <xf numFmtId="164" fontId="0" fillId="8" borderId="0" xfId="1" applyNumberFormat="1" applyFont="1" applyFill="1" applyAlignment="1" applyProtection="1">
      <alignment horizontal="center"/>
    </xf>
    <xf numFmtId="3" fontId="0" fillId="8" borderId="0" xfId="0" applyNumberFormat="1" applyFill="1" applyBorder="1" applyAlignment="1">
      <alignment horizontal="center"/>
    </xf>
    <xf numFmtId="166" fontId="0" fillId="8" borderId="0" xfId="1" applyNumberFormat="1" applyFont="1" applyFill="1"/>
    <xf numFmtId="166" fontId="0" fillId="8" borderId="0" xfId="0" applyNumberFormat="1" applyFill="1"/>
    <xf numFmtId="164" fontId="0" fillId="6" borderId="0" xfId="1" applyNumberFormat="1" applyFont="1" applyFill="1" applyAlignment="1" applyProtection="1">
      <alignment horizontal="center"/>
    </xf>
    <xf numFmtId="166" fontId="0" fillId="9" borderId="0" xfId="1" applyNumberFormat="1" applyFont="1" applyFill="1"/>
    <xf numFmtId="164" fontId="0" fillId="9" borderId="0" xfId="1" applyNumberFormat="1" applyFont="1" applyFill="1" applyAlignment="1" applyProtection="1">
      <alignment horizontal="center"/>
    </xf>
    <xf numFmtId="164" fontId="0" fillId="7" borderId="0" xfId="1" applyNumberFormat="1" applyFont="1" applyFill="1" applyBorder="1" applyProtection="1"/>
    <xf numFmtId="166" fontId="0" fillId="7" borderId="1" xfId="1" applyNumberFormat="1" applyFont="1" applyFill="1" applyBorder="1" applyAlignment="1" applyProtection="1">
      <alignment horizontal="center"/>
    </xf>
    <xf numFmtId="166" fontId="0" fillId="10" borderId="0" xfId="1" applyNumberFormat="1" applyFont="1" applyFill="1"/>
    <xf numFmtId="164" fontId="0" fillId="10" borderId="0" xfId="1" applyNumberFormat="1" applyFont="1" applyFill="1" applyBorder="1" applyProtection="1"/>
    <xf numFmtId="164" fontId="0" fillId="11" borderId="0" xfId="1" applyNumberFormat="1" applyFont="1" applyFill="1" applyBorder="1" applyProtection="1"/>
    <xf numFmtId="164" fontId="0" fillId="12" borderId="0" xfId="1" applyNumberFormat="1" applyFont="1" applyFill="1" applyBorder="1" applyProtection="1"/>
    <xf numFmtId="166" fontId="0" fillId="12" borderId="0" xfId="1" applyNumberFormat="1" applyFont="1" applyFill="1" applyBorder="1"/>
    <xf numFmtId="166" fontId="0" fillId="12" borderId="0" xfId="1" applyNumberFormat="1" applyFont="1" applyFill="1"/>
    <xf numFmtId="1" fontId="3" fillId="0" borderId="0" xfId="0" applyNumberFormat="1" applyFont="1" applyFill="1" applyBorder="1" applyAlignment="1">
      <alignment horizontal="left"/>
    </xf>
    <xf numFmtId="164" fontId="0" fillId="0" borderId="0" xfId="1" applyNumberFormat="1" applyFont="1" applyFill="1" applyBorder="1" applyAlignment="1" applyProtection="1">
      <alignment horizontal="center"/>
    </xf>
    <xf numFmtId="14" fontId="0" fillId="0" borderId="0" xfId="0" applyNumberFormat="1" applyFill="1" applyBorder="1"/>
    <xf numFmtId="0" fontId="3" fillId="0" borderId="0" xfId="0" applyFont="1" applyFill="1" applyBorder="1"/>
    <xf numFmtId="0" fontId="3" fillId="0" borderId="0" xfId="0" applyFont="1" applyFill="1" applyBorder="1" applyAlignment="1">
      <alignment horizontal="center"/>
    </xf>
    <xf numFmtId="0" fontId="3" fillId="0" borderId="0" xfId="0" applyFont="1" applyFill="1" applyBorder="1" applyAlignment="1">
      <alignment horizontal="center" vertical="center"/>
    </xf>
    <xf numFmtId="10" fontId="0" fillId="0" borderId="0" xfId="2" applyNumberFormat="1" applyFont="1" applyFill="1" applyBorder="1" applyAlignment="1">
      <alignment horizontal="center"/>
    </xf>
    <xf numFmtId="0" fontId="0" fillId="0" borderId="0" xfId="0" applyFill="1" applyAlignment="1">
      <alignment horizontal="center"/>
    </xf>
    <xf numFmtId="164" fontId="0" fillId="4" borderId="0" xfId="1" applyNumberFormat="1" applyFont="1" applyFill="1" applyBorder="1" applyProtection="1"/>
    <xf numFmtId="164" fontId="0" fillId="4" borderId="1" xfId="1" applyNumberFormat="1" applyFont="1" applyFill="1" applyBorder="1" applyAlignment="1" applyProtection="1">
      <alignment horizontal="center"/>
    </xf>
    <xf numFmtId="164" fontId="3" fillId="6" borderId="0" xfId="1" applyNumberFormat="1" applyFont="1" applyFill="1" applyBorder="1" applyProtection="1"/>
    <xf numFmtId="164" fontId="1" fillId="6" borderId="0" xfId="1" applyNumberFormat="1" applyFont="1" applyFill="1" applyBorder="1" applyProtection="1"/>
    <xf numFmtId="0" fontId="3" fillId="3" borderId="0" xfId="0" applyFont="1" applyFill="1" applyBorder="1" applyAlignment="1">
      <alignment horizontal="center" vertical="center"/>
    </xf>
    <xf numFmtId="164" fontId="1" fillId="6" borderId="3" xfId="1" applyNumberFormat="1" applyFont="1" applyFill="1" applyBorder="1" applyProtection="1"/>
    <xf numFmtId="164" fontId="1" fillId="6" borderId="4" xfId="1" applyNumberFormat="1" applyFont="1" applyFill="1" applyBorder="1" applyProtection="1"/>
    <xf numFmtId="164" fontId="1" fillId="6" borderId="5" xfId="1" applyNumberFormat="1" applyFont="1" applyFill="1" applyBorder="1" applyProtection="1"/>
    <xf numFmtId="164" fontId="1" fillId="13" borderId="0" xfId="1" applyNumberFormat="1" applyFont="1" applyFill="1" applyBorder="1" applyProtection="1"/>
    <xf numFmtId="164" fontId="0" fillId="13" borderId="0" xfId="1" applyNumberFormat="1" applyFont="1" applyFill="1" applyAlignment="1" applyProtection="1">
      <alignment horizontal="center"/>
    </xf>
    <xf numFmtId="0" fontId="0" fillId="8" borderId="0" xfId="0" quotePrefix="1" applyFill="1"/>
    <xf numFmtId="0" fontId="6" fillId="8" borderId="0" xfId="0" applyFont="1" applyFill="1" applyBorder="1" applyAlignment="1">
      <alignment vertical="center"/>
    </xf>
    <xf numFmtId="0" fontId="0" fillId="8" borderId="0" xfId="0" applyFill="1" applyBorder="1"/>
    <xf numFmtId="0" fontId="18" fillId="8" borderId="0" xfId="0" applyFont="1" applyFill="1" applyAlignment="1">
      <alignment horizontal="right"/>
    </xf>
    <xf numFmtId="0" fontId="3" fillId="8" borderId="0" xfId="1" applyNumberFormat="1" applyFont="1" applyFill="1" applyProtection="1"/>
    <xf numFmtId="0" fontId="0" fillId="8" borderId="0" xfId="1" applyNumberFormat="1" applyFont="1" applyFill="1" applyProtection="1"/>
    <xf numFmtId="0" fontId="2" fillId="8" borderId="0" xfId="0" applyFont="1" applyFill="1" applyBorder="1" applyAlignment="1">
      <alignment vertical="center" wrapText="1"/>
    </xf>
    <xf numFmtId="0" fontId="5" fillId="8" borderId="0" xfId="0" applyFont="1" applyFill="1" applyAlignment="1">
      <alignment horizontal="left" indent="1"/>
    </xf>
    <xf numFmtId="0" fontId="8" fillId="8" borderId="0" xfId="0" applyFont="1" applyFill="1" applyAlignment="1">
      <alignment horizontal="left" indent="2"/>
    </xf>
    <xf numFmtId="0" fontId="6" fillId="8" borderId="0" xfId="0" applyFont="1" applyFill="1" applyAlignment="1">
      <alignment horizontal="left" indent="3"/>
    </xf>
    <xf numFmtId="0" fontId="6" fillId="8" borderId="0" xfId="0" applyFont="1" applyFill="1" applyAlignment="1">
      <alignment horizontal="left" indent="2"/>
    </xf>
    <xf numFmtId="0" fontId="0" fillId="8" borderId="3" xfId="0" applyFill="1" applyBorder="1"/>
    <xf numFmtId="0" fontId="7" fillId="8" borderId="0" xfId="0" applyFont="1" applyFill="1"/>
    <xf numFmtId="164" fontId="1" fillId="8" borderId="0" xfId="1" applyNumberFormat="1" applyFont="1" applyFill="1" applyBorder="1" applyProtection="1"/>
    <xf numFmtId="164" fontId="3" fillId="8" borderId="0" xfId="1" applyNumberFormat="1" applyFont="1" applyFill="1" applyBorder="1" applyProtection="1"/>
    <xf numFmtId="164" fontId="9" fillId="8" borderId="0" xfId="1" applyNumberFormat="1" applyFont="1" applyFill="1" applyBorder="1" applyProtection="1"/>
    <xf numFmtId="164" fontId="0" fillId="8" borderId="0" xfId="1" applyNumberFormat="1" applyFont="1" applyFill="1" applyBorder="1" applyProtection="1"/>
    <xf numFmtId="0" fontId="15" fillId="5" borderId="0" xfId="0" applyFont="1" applyFill="1" applyAlignment="1">
      <alignment horizontal="left"/>
    </xf>
    <xf numFmtId="0" fontId="15" fillId="9" borderId="0" xfId="0" applyFont="1" applyFill="1" applyAlignment="1">
      <alignment horizontal="left"/>
    </xf>
    <xf numFmtId="0" fontId="3" fillId="0" borderId="0" xfId="0" applyFont="1" applyAlignment="1">
      <alignment horizontal="center"/>
    </xf>
    <xf numFmtId="0" fontId="3" fillId="3" borderId="7" xfId="0" applyFont="1" applyFill="1" applyBorder="1" applyAlignment="1">
      <alignment horizontal="center" vertical="center"/>
    </xf>
    <xf numFmtId="0" fontId="3" fillId="0" borderId="0" xfId="0" applyFont="1" applyAlignment="1">
      <alignment horizontal="center"/>
    </xf>
    <xf numFmtId="14" fontId="0" fillId="0" borderId="0" xfId="0" applyNumberFormat="1" applyAlignment="1">
      <alignment horizontal="center"/>
    </xf>
    <xf numFmtId="3" fontId="3" fillId="8" borderId="0" xfId="0" applyNumberFormat="1" applyFont="1" applyFill="1" applyAlignment="1">
      <alignment wrapText="1"/>
    </xf>
    <xf numFmtId="3" fontId="3" fillId="8" borderId="0" xfId="0" applyNumberFormat="1" applyFont="1" applyFill="1" applyAlignment="1"/>
    <xf numFmtId="3" fontId="0" fillId="8" borderId="0" xfId="0" applyNumberFormat="1" applyFill="1" applyBorder="1" applyAlignment="1"/>
    <xf numFmtId="0" fontId="3" fillId="0" borderId="0" xfId="0" applyFont="1" applyAlignment="1">
      <alignment horizontal="center"/>
    </xf>
    <xf numFmtId="164" fontId="0" fillId="8" borderId="0" xfId="0" applyNumberFormat="1" applyFill="1"/>
    <xf numFmtId="0" fontId="3" fillId="8" borderId="0" xfId="0" applyFont="1" applyFill="1" applyAlignment="1">
      <alignment horizontal="center"/>
    </xf>
    <xf numFmtId="166" fontId="0" fillId="0" borderId="0" xfId="1" applyNumberFormat="1" applyFont="1" applyAlignment="1">
      <alignment horizontal="left"/>
    </xf>
    <xf numFmtId="1" fontId="3" fillId="3" borderId="0" xfId="0" applyNumberFormat="1" applyFont="1" applyFill="1" applyAlignment="1">
      <alignment horizontal="left"/>
    </xf>
    <xf numFmtId="166" fontId="0" fillId="3" borderId="0" xfId="1" applyNumberFormat="1" applyFont="1" applyFill="1" applyAlignment="1">
      <alignment horizontal="left"/>
    </xf>
    <xf numFmtId="166" fontId="0" fillId="0" borderId="0" xfId="0" applyNumberFormat="1"/>
    <xf numFmtId="164" fontId="0" fillId="3" borderId="0" xfId="1" applyNumberFormat="1" applyFont="1" applyFill="1" applyBorder="1" applyAlignment="1" applyProtection="1">
      <alignment horizontal="center"/>
    </xf>
    <xf numFmtId="0" fontId="0" fillId="3" borderId="0" xfId="0" applyFill="1"/>
    <xf numFmtId="164" fontId="0" fillId="0" borderId="0" xfId="1" applyNumberFormat="1" applyFont="1" applyFill="1" applyBorder="1" applyProtection="1"/>
    <xf numFmtId="0" fontId="3" fillId="8" borderId="0" xfId="0" applyFont="1" applyFill="1" applyAlignment="1"/>
    <xf numFmtId="10" fontId="0" fillId="8" borderId="2" xfId="2" applyNumberFormat="1" applyFont="1" applyFill="1" applyBorder="1" applyAlignment="1">
      <alignment horizontal="center"/>
    </xf>
    <xf numFmtId="14" fontId="0" fillId="8" borderId="2" xfId="0" applyNumberFormat="1" applyFill="1" applyBorder="1" applyAlignment="1">
      <alignment horizontal="center" vertical="center"/>
    </xf>
    <xf numFmtId="166" fontId="0" fillId="8" borderId="1" xfId="0" applyNumberFormat="1" applyFill="1" applyBorder="1"/>
    <xf numFmtId="0" fontId="3" fillId="0" borderId="0" xfId="0" applyFont="1" applyBorder="1" applyAlignment="1">
      <alignment horizontal="left"/>
    </xf>
    <xf numFmtId="0" fontId="3" fillId="0" borderId="0" xfId="0" applyFont="1" applyBorder="1" applyAlignment="1">
      <alignment horizontal="center"/>
    </xf>
    <xf numFmtId="0" fontId="3" fillId="0" borderId="0" xfId="0" applyFont="1" applyBorder="1"/>
    <xf numFmtId="0" fontId="3" fillId="0" borderId="0" xfId="0" applyFont="1" applyBorder="1" applyAlignment="1">
      <alignment horizontal="center" vertical="center"/>
    </xf>
    <xf numFmtId="0" fontId="3" fillId="8" borderId="0" xfId="0" applyFont="1" applyFill="1" applyAlignment="1">
      <alignment horizontal="center"/>
    </xf>
    <xf numFmtId="3" fontId="3" fillId="8" borderId="0" xfId="0" applyNumberFormat="1" applyFont="1" applyFill="1" applyAlignment="1">
      <alignment horizontal="center"/>
    </xf>
    <xf numFmtId="1" fontId="4" fillId="8" borderId="0" xfId="0" applyNumberFormat="1" applyFont="1" applyFill="1" applyAlignment="1">
      <alignment horizontal="left" vertical="center"/>
    </xf>
    <xf numFmtId="0" fontId="0" fillId="8" borderId="0" xfId="0" applyFill="1" applyAlignment="1">
      <alignment horizontal="left" indent="1"/>
    </xf>
    <xf numFmtId="0" fontId="0" fillId="8" borderId="0" xfId="0" applyFont="1" applyFill="1"/>
    <xf numFmtId="0" fontId="5" fillId="8" borderId="0" xfId="0" applyFont="1" applyFill="1" applyBorder="1" applyAlignment="1">
      <alignment vertical="center"/>
    </xf>
    <xf numFmtId="0" fontId="0" fillId="8" borderId="0" xfId="0" applyFill="1" applyAlignment="1">
      <alignment horizontal="right"/>
    </xf>
    <xf numFmtId="0" fontId="0" fillId="2" borderId="0" xfId="0" applyFill="1" applyAlignment="1">
      <alignment horizontal="left"/>
    </xf>
    <xf numFmtId="0" fontId="20" fillId="4" borderId="0" xfId="0" applyFont="1" applyFill="1" applyAlignment="1">
      <alignment horizontal="center" vertical="center"/>
    </xf>
    <xf numFmtId="0" fontId="21" fillId="4" borderId="0" xfId="0" applyFont="1" applyFill="1" applyAlignment="1">
      <alignment horizontal="center" vertical="center"/>
    </xf>
    <xf numFmtId="167" fontId="22" fillId="4" borderId="0" xfId="0" applyNumberFormat="1" applyFont="1" applyFill="1" applyAlignment="1">
      <alignment horizontal="center" vertical="center"/>
    </xf>
    <xf numFmtId="0" fontId="23" fillId="4" borderId="0" xfId="0" applyFont="1" applyFill="1" applyAlignment="1">
      <alignment horizontal="left" wrapText="1"/>
    </xf>
    <xf numFmtId="164" fontId="1" fillId="8" borderId="4" xfId="1" applyNumberFormat="1" applyFont="1" applyFill="1" applyBorder="1" applyProtection="1"/>
    <xf numFmtId="164" fontId="1" fillId="8" borderId="5" xfId="1" applyNumberFormat="1" applyFont="1" applyFill="1" applyBorder="1" applyProtection="1"/>
    <xf numFmtId="164" fontId="3" fillId="8" borderId="6" xfId="1" applyNumberFormat="1" applyFont="1" applyFill="1" applyBorder="1" applyProtection="1"/>
    <xf numFmtId="164" fontId="3" fillId="8" borderId="1" xfId="1" applyNumberFormat="1" applyFont="1" applyFill="1" applyBorder="1" applyProtection="1"/>
    <xf numFmtId="3" fontId="0" fillId="8" borderId="0" xfId="0" applyNumberFormat="1" applyFill="1" applyBorder="1" applyAlignment="1">
      <alignment horizontal="center"/>
    </xf>
    <xf numFmtId="0" fontId="5" fillId="2" borderId="0" xfId="0" applyFont="1" applyFill="1" applyAlignment="1">
      <alignment horizontal="center"/>
    </xf>
    <xf numFmtId="0" fontId="3" fillId="8" borderId="0" xfId="0" applyFont="1" applyFill="1" applyAlignment="1">
      <alignment horizontal="center"/>
    </xf>
    <xf numFmtId="0" fontId="2" fillId="5" borderId="0" xfId="0" applyFont="1" applyFill="1" applyAlignment="1">
      <alignment horizontal="center"/>
    </xf>
    <xf numFmtId="0" fontId="5" fillId="8" borderId="0" xfId="0" applyFont="1" applyFill="1" applyAlignment="1">
      <alignment horizontal="center"/>
    </xf>
    <xf numFmtId="0" fontId="3" fillId="8" borderId="0" xfId="0" applyFont="1" applyFill="1" applyBorder="1" applyAlignment="1">
      <alignment horizontal="center"/>
    </xf>
    <xf numFmtId="0" fontId="2" fillId="5" borderId="0" xfId="0" applyFont="1" applyFill="1" applyBorder="1" applyAlignment="1">
      <alignment horizontal="center"/>
    </xf>
    <xf numFmtId="0" fontId="3" fillId="0" borderId="0" xfId="0" applyFont="1" applyAlignment="1">
      <alignment horizontal="center"/>
    </xf>
    <xf numFmtId="0" fontId="3" fillId="0" borderId="0" xfId="0" applyFont="1" applyFill="1" applyBorder="1" applyAlignment="1">
      <alignment horizontal="center"/>
    </xf>
  </cellXfs>
  <cellStyles count="3">
    <cellStyle name="Comma" xfId="1" builtinId="3"/>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20" Type="http://schemas.openxmlformats.org/officeDocument/2006/relationships/customXml" Target="../ink/ink2.xml"/><Relationship Id="rId125" Type="http://schemas.openxmlformats.org/officeDocument/2006/relationships/customXml" Target="../ink/ink7.xml"/><Relationship Id="rId133" Type="http://schemas.openxmlformats.org/officeDocument/2006/relationships/customXml" Target="../ink/ink15.xml"/><Relationship Id="rId138" Type="http://schemas.openxmlformats.org/officeDocument/2006/relationships/customXml" Target="../ink/ink20.xml"/><Relationship Id="rId141" Type="http://schemas.openxmlformats.org/officeDocument/2006/relationships/customXml" Target="../ink/ink23.xml"/><Relationship Id="rId146" Type="http://schemas.openxmlformats.org/officeDocument/2006/relationships/customXml" Target="../ink/ink28.xml"/><Relationship Id="rId124" Type="http://schemas.openxmlformats.org/officeDocument/2006/relationships/customXml" Target="../ink/ink6.xml"/><Relationship Id="rId129" Type="http://schemas.openxmlformats.org/officeDocument/2006/relationships/customXml" Target="../ink/ink11.xml"/><Relationship Id="rId137" Type="http://schemas.openxmlformats.org/officeDocument/2006/relationships/customXml" Target="../ink/ink19.xml"/><Relationship Id="rId132" Type="http://schemas.openxmlformats.org/officeDocument/2006/relationships/customXml" Target="../ink/ink14.xml"/><Relationship Id="rId140" Type="http://schemas.openxmlformats.org/officeDocument/2006/relationships/customXml" Target="../ink/ink22.xml"/><Relationship Id="rId145" Type="http://schemas.openxmlformats.org/officeDocument/2006/relationships/customXml" Target="../ink/ink27.xml"/><Relationship Id="rId1" Type="http://schemas.openxmlformats.org/officeDocument/2006/relationships/customXml" Target="../ink/ink1.xml"/><Relationship Id="rId123" Type="http://schemas.openxmlformats.org/officeDocument/2006/relationships/customXml" Target="../ink/ink5.xml"/><Relationship Id="rId128" Type="http://schemas.openxmlformats.org/officeDocument/2006/relationships/customXml" Target="../ink/ink10.xml"/><Relationship Id="rId131" Type="http://schemas.openxmlformats.org/officeDocument/2006/relationships/customXml" Target="../ink/ink13.xml"/><Relationship Id="rId136" Type="http://schemas.openxmlformats.org/officeDocument/2006/relationships/customXml" Target="../ink/ink18.xml"/><Relationship Id="rId144" Type="http://schemas.openxmlformats.org/officeDocument/2006/relationships/customXml" Target="../ink/ink26.xml"/><Relationship Id="rId149" Type="http://schemas.openxmlformats.org/officeDocument/2006/relationships/customXml" Target="../ink/ink31.xml"/><Relationship Id="rId119" Type="http://schemas.openxmlformats.org/officeDocument/2006/relationships/image" Target="../media/image10.png"/><Relationship Id="rId127" Type="http://schemas.openxmlformats.org/officeDocument/2006/relationships/customXml" Target="../ink/ink9.xml"/><Relationship Id="rId122" Type="http://schemas.openxmlformats.org/officeDocument/2006/relationships/customXml" Target="../ink/ink4.xml"/><Relationship Id="rId130" Type="http://schemas.openxmlformats.org/officeDocument/2006/relationships/customXml" Target="../ink/ink12.xml"/><Relationship Id="rId135" Type="http://schemas.openxmlformats.org/officeDocument/2006/relationships/customXml" Target="../ink/ink17.xml"/><Relationship Id="rId143" Type="http://schemas.openxmlformats.org/officeDocument/2006/relationships/customXml" Target="../ink/ink25.xml"/><Relationship Id="rId148" Type="http://schemas.openxmlformats.org/officeDocument/2006/relationships/customXml" Target="../ink/ink30.xml"/><Relationship Id="rId126" Type="http://schemas.openxmlformats.org/officeDocument/2006/relationships/customXml" Target="../ink/ink8.xml"/><Relationship Id="rId134" Type="http://schemas.openxmlformats.org/officeDocument/2006/relationships/customXml" Target="../ink/ink16.xml"/><Relationship Id="rId139" Type="http://schemas.openxmlformats.org/officeDocument/2006/relationships/customXml" Target="../ink/ink21.xml"/><Relationship Id="rId147" Type="http://schemas.openxmlformats.org/officeDocument/2006/relationships/customXml" Target="../ink/ink29.xml"/><Relationship Id="rId121" Type="http://schemas.openxmlformats.org/officeDocument/2006/relationships/customXml" Target="../ink/ink3.xml"/><Relationship Id="rId142" Type="http://schemas.openxmlformats.org/officeDocument/2006/relationships/customXml" Target="../ink/ink24.xml"/><Relationship Id="rId150" Type="http://schemas.openxmlformats.org/officeDocument/2006/relationships/customXml" Target="../ink/ink32.xml"/></Relationships>
</file>

<file path=xl/drawings/drawing1.xml><?xml version="1.0" encoding="utf-8"?>
<xdr:wsDr xmlns:xdr="http://schemas.openxmlformats.org/drawingml/2006/spreadsheetDrawing" xmlns:a="http://schemas.openxmlformats.org/drawingml/2006/main">
  <xdr:twoCellAnchor editAs="oneCell">
    <xdr:from>
      <xdr:col>0</xdr:col>
      <xdr:colOff>241299</xdr:colOff>
      <xdr:row>0</xdr:row>
      <xdr:rowOff>215901</xdr:rowOff>
    </xdr:from>
    <xdr:to>
      <xdr:col>1</xdr:col>
      <xdr:colOff>2498725</xdr:colOff>
      <xdr:row>0</xdr:row>
      <xdr:rowOff>409576</xdr:rowOff>
    </xdr:to>
    <xdr:pic>
      <xdr:nvPicPr>
        <xdr:cNvPr id="2" name="Picture 1">
          <a:extLst>
            <a:ext uri="{FF2B5EF4-FFF2-40B4-BE49-F238E27FC236}">
              <a16:creationId xmlns:a16="http://schemas.microsoft.com/office/drawing/2014/main" id="{83DD87E8-DB52-44D7-9DAE-7FECDAA4FE1E}"/>
            </a:ext>
          </a:extLst>
        </xdr:cNvPr>
        <xdr:cNvPicPr>
          <a:picLocks noChangeAspect="1"/>
        </xdr:cNvPicPr>
      </xdr:nvPicPr>
      <xdr:blipFill rotWithShape="1">
        <a:blip xmlns:r="http://schemas.openxmlformats.org/officeDocument/2006/relationships" r:embed="rId1"/>
        <a:srcRect l="1480" t="12823" r="669" b="8961"/>
        <a:stretch/>
      </xdr:blipFill>
      <xdr:spPr>
        <a:xfrm>
          <a:off x="241299" y="215901"/>
          <a:ext cx="2728914" cy="193675"/>
        </a:xfrm>
        <a:prstGeom prst="rect">
          <a:avLst/>
        </a:prstGeom>
      </xdr:spPr>
    </xdr:pic>
    <xdr:clientData/>
  </xdr:twoCellAnchor>
  <xdr:twoCellAnchor editAs="oneCell">
    <xdr:from>
      <xdr:col>1</xdr:col>
      <xdr:colOff>9202501</xdr:colOff>
      <xdr:row>0</xdr:row>
      <xdr:rowOff>0</xdr:rowOff>
    </xdr:from>
    <xdr:to>
      <xdr:col>1</xdr:col>
      <xdr:colOff>10401300</xdr:colOff>
      <xdr:row>2</xdr:row>
      <xdr:rowOff>65587</xdr:rowOff>
    </xdr:to>
    <xdr:pic>
      <xdr:nvPicPr>
        <xdr:cNvPr id="3" name="Picture 2">
          <a:extLst>
            <a:ext uri="{FF2B5EF4-FFF2-40B4-BE49-F238E27FC236}">
              <a16:creationId xmlns:a16="http://schemas.microsoft.com/office/drawing/2014/main" id="{F9EF3E22-2545-4702-843E-2F6AB003E1F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673989" y="0"/>
          <a:ext cx="1198799" cy="108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53</xdr:row>
      <xdr:rowOff>0</xdr:rowOff>
    </xdr:from>
    <xdr:to>
      <xdr:col>0</xdr:col>
      <xdr:colOff>0</xdr:colOff>
      <xdr:row>53</xdr:row>
      <xdr:rowOff>0</xdr:rowOff>
    </xdr:to>
    <mc:AlternateContent xmlns:mc="http://schemas.openxmlformats.org/markup-compatibility/2006" xmlns:xdr14="http://schemas.microsoft.com/office/excel/2010/spreadsheetDrawing">
      <mc:Choice Requires="xdr14">
        <xdr:contentPart xmlns:r="http://schemas.openxmlformats.org/officeDocument/2006/relationships" r:id="rId1">
          <xdr14:nvContentPartPr>
            <xdr14:cNvPr id="4" name="Ink 3">
              <a:extLst>
                <a:ext uri="{FF2B5EF4-FFF2-40B4-BE49-F238E27FC236}">
                  <a16:creationId xmlns:a16="http://schemas.microsoft.com/office/drawing/2014/main" id="{5C687206-58D9-44CF-AA22-A9430F1637E2}"/>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19"/>
            <a:stretch>
              <a:fillRect/>
            </a:stretch>
          </xdr:blipFill>
          <xdr:spPr>
            <a:xfrm>
              <a:off x="10067478" y="3060402"/>
              <a:ext cx="9000" cy="9000"/>
            </a:xfrm>
            <a:prstGeom prst="rect">
              <a:avLst/>
            </a:prstGeom>
          </xdr:spPr>
        </xdr:pic>
      </mc:Fallback>
    </mc:AlternateContent>
    <xdr:clientData/>
  </xdr:twoCellAnchor>
  <xdr:oneCellAnchor>
    <xdr:from>
      <xdr:col>0</xdr:col>
      <xdr:colOff>0</xdr:colOff>
      <xdr:row>86</xdr:row>
      <xdr:rowOff>13892</xdr:rowOff>
    </xdr:from>
    <xdr:ext cx="0" cy="0"/>
    <mc:AlternateContent xmlns:mc="http://schemas.openxmlformats.org/markup-compatibility/2006" xmlns:xdr14="http://schemas.microsoft.com/office/excel/2010/spreadsheetDrawing">
      <mc:Choice Requires="xdr14">
        <xdr:contentPart xmlns:r="http://schemas.openxmlformats.org/officeDocument/2006/relationships" r:id="rId120">
          <xdr14:nvContentPartPr>
            <xdr14:cNvPr id="5" name="Ink 4">
              <a:extLst>
                <a:ext uri="{FF2B5EF4-FFF2-40B4-BE49-F238E27FC236}">
                  <a16:creationId xmlns:a16="http://schemas.microsoft.com/office/drawing/2014/main" id="{B78273C8-45EE-44A3-83C2-6E1026F381D0}"/>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19"/>
            <a:stretch>
              <a:fillRect/>
            </a:stretch>
          </xdr:blipFill>
          <xdr:spPr>
            <a:xfrm>
              <a:off x="10067478" y="3060402"/>
              <a:ext cx="9000" cy="9000"/>
            </a:xfrm>
            <a:prstGeom prst="rect">
              <a:avLst/>
            </a:prstGeom>
          </xdr:spPr>
        </xdr:pic>
      </mc:Fallback>
    </mc:AlternateContent>
    <xdr:clientData/>
  </xdr:oneCellAnchor>
  <xdr:oneCellAnchor>
    <xdr:from>
      <xdr:col>0</xdr:col>
      <xdr:colOff>0</xdr:colOff>
      <xdr:row>110</xdr:row>
      <xdr:rowOff>13892</xdr:rowOff>
    </xdr:from>
    <xdr:ext cx="0" cy="0"/>
    <mc:AlternateContent xmlns:mc="http://schemas.openxmlformats.org/markup-compatibility/2006" xmlns:xdr14="http://schemas.microsoft.com/office/excel/2010/spreadsheetDrawing">
      <mc:Choice Requires="xdr14">
        <xdr:contentPart xmlns:r="http://schemas.openxmlformats.org/officeDocument/2006/relationships" r:id="rId121">
          <xdr14:nvContentPartPr>
            <xdr14:cNvPr id="6" name="Ink 5">
              <a:extLst>
                <a:ext uri="{FF2B5EF4-FFF2-40B4-BE49-F238E27FC236}">
                  <a16:creationId xmlns:a16="http://schemas.microsoft.com/office/drawing/2014/main" id="{B179D13E-847F-47BC-BD6F-86952A33041E}"/>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19"/>
            <a:stretch>
              <a:fillRect/>
            </a:stretch>
          </xdr:blipFill>
          <xdr:spPr>
            <a:xfrm>
              <a:off x="10067478" y="3060402"/>
              <a:ext cx="9000" cy="9000"/>
            </a:xfrm>
            <a:prstGeom prst="rect">
              <a:avLst/>
            </a:prstGeom>
          </xdr:spPr>
        </xdr:pic>
      </mc:Fallback>
    </mc:AlternateContent>
    <xdr:clientData/>
  </xdr:oneCellAnchor>
  <xdr:oneCellAnchor>
    <xdr:from>
      <xdr:col>0</xdr:col>
      <xdr:colOff>0</xdr:colOff>
      <xdr:row>134</xdr:row>
      <xdr:rowOff>13892</xdr:rowOff>
    </xdr:from>
    <xdr:ext cx="0" cy="0"/>
    <mc:AlternateContent xmlns:mc="http://schemas.openxmlformats.org/markup-compatibility/2006" xmlns:xdr14="http://schemas.microsoft.com/office/excel/2010/spreadsheetDrawing">
      <mc:Choice Requires="xdr14">
        <xdr:contentPart xmlns:r="http://schemas.openxmlformats.org/officeDocument/2006/relationships" r:id="rId122">
          <xdr14:nvContentPartPr>
            <xdr14:cNvPr id="7" name="Ink 6">
              <a:extLst>
                <a:ext uri="{FF2B5EF4-FFF2-40B4-BE49-F238E27FC236}">
                  <a16:creationId xmlns:a16="http://schemas.microsoft.com/office/drawing/2014/main" id="{873D401C-C112-43C8-A036-20735DDACA27}"/>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19"/>
            <a:stretch>
              <a:fillRect/>
            </a:stretch>
          </xdr:blipFill>
          <xdr:spPr>
            <a:xfrm>
              <a:off x="10067478" y="3060402"/>
              <a:ext cx="9000" cy="9000"/>
            </a:xfrm>
            <a:prstGeom prst="rect">
              <a:avLst/>
            </a:prstGeom>
          </xdr:spPr>
        </xdr:pic>
      </mc:Fallback>
    </mc:AlternateContent>
    <xdr:clientData/>
  </xdr:oneCellAnchor>
  <xdr:oneCellAnchor>
    <xdr:from>
      <xdr:col>0</xdr:col>
      <xdr:colOff>0</xdr:colOff>
      <xdr:row>56</xdr:row>
      <xdr:rowOff>0</xdr:rowOff>
    </xdr:from>
    <xdr:ext cx="0" cy="0"/>
    <mc:AlternateContent xmlns:mc="http://schemas.openxmlformats.org/markup-compatibility/2006" xmlns:xdr14="http://schemas.microsoft.com/office/excel/2010/spreadsheetDrawing">
      <mc:Choice Requires="xdr14">
        <xdr:contentPart xmlns:r="http://schemas.openxmlformats.org/officeDocument/2006/relationships" r:id="rId123">
          <xdr14:nvContentPartPr>
            <xdr14:cNvPr id="8" name="Ink 7">
              <a:extLst>
                <a:ext uri="{FF2B5EF4-FFF2-40B4-BE49-F238E27FC236}">
                  <a16:creationId xmlns:a16="http://schemas.microsoft.com/office/drawing/2014/main" id="{C048A857-17A7-4B1C-AA1F-580EC1BFA429}"/>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19"/>
            <a:stretch>
              <a:fillRect/>
            </a:stretch>
          </xdr:blipFill>
          <xdr:spPr>
            <a:xfrm>
              <a:off x="10067478" y="3060402"/>
              <a:ext cx="9000" cy="9000"/>
            </a:xfrm>
            <a:prstGeom prst="rect">
              <a:avLst/>
            </a:prstGeom>
          </xdr:spPr>
        </xdr:pic>
      </mc:Fallback>
    </mc:AlternateContent>
    <xdr:clientData/>
  </xdr:oneCellAnchor>
  <xdr:oneCellAnchor>
    <xdr:from>
      <xdr:col>0</xdr:col>
      <xdr:colOff>0</xdr:colOff>
      <xdr:row>89</xdr:row>
      <xdr:rowOff>13892</xdr:rowOff>
    </xdr:from>
    <xdr:ext cx="0" cy="0"/>
    <mc:AlternateContent xmlns:mc="http://schemas.openxmlformats.org/markup-compatibility/2006" xmlns:xdr14="http://schemas.microsoft.com/office/excel/2010/spreadsheetDrawing">
      <mc:Choice Requires="xdr14">
        <xdr:contentPart xmlns:r="http://schemas.openxmlformats.org/officeDocument/2006/relationships" r:id="rId124">
          <xdr14:nvContentPartPr>
            <xdr14:cNvPr id="9" name="Ink 8">
              <a:extLst>
                <a:ext uri="{FF2B5EF4-FFF2-40B4-BE49-F238E27FC236}">
                  <a16:creationId xmlns:a16="http://schemas.microsoft.com/office/drawing/2014/main" id="{72764D9B-098F-4FE6-BB09-D4102D9C263F}"/>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19"/>
            <a:stretch>
              <a:fillRect/>
            </a:stretch>
          </xdr:blipFill>
          <xdr:spPr>
            <a:xfrm>
              <a:off x="10067478" y="3060402"/>
              <a:ext cx="9000" cy="9000"/>
            </a:xfrm>
            <a:prstGeom prst="rect">
              <a:avLst/>
            </a:prstGeom>
          </xdr:spPr>
        </xdr:pic>
      </mc:Fallback>
    </mc:AlternateContent>
    <xdr:clientData/>
  </xdr:oneCellAnchor>
  <xdr:oneCellAnchor>
    <xdr:from>
      <xdr:col>0</xdr:col>
      <xdr:colOff>0</xdr:colOff>
      <xdr:row>113</xdr:row>
      <xdr:rowOff>13892</xdr:rowOff>
    </xdr:from>
    <xdr:ext cx="0" cy="0"/>
    <mc:AlternateContent xmlns:mc="http://schemas.openxmlformats.org/markup-compatibility/2006" xmlns:xdr14="http://schemas.microsoft.com/office/excel/2010/spreadsheetDrawing">
      <mc:Choice Requires="xdr14">
        <xdr:contentPart xmlns:r="http://schemas.openxmlformats.org/officeDocument/2006/relationships" r:id="rId125">
          <xdr14:nvContentPartPr>
            <xdr14:cNvPr id="10" name="Ink 9">
              <a:extLst>
                <a:ext uri="{FF2B5EF4-FFF2-40B4-BE49-F238E27FC236}">
                  <a16:creationId xmlns:a16="http://schemas.microsoft.com/office/drawing/2014/main" id="{2EBCF158-0980-4760-B4F2-12A6C75941D0}"/>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19"/>
            <a:stretch>
              <a:fillRect/>
            </a:stretch>
          </xdr:blipFill>
          <xdr:spPr>
            <a:xfrm>
              <a:off x="10067478" y="3060402"/>
              <a:ext cx="9000" cy="9000"/>
            </a:xfrm>
            <a:prstGeom prst="rect">
              <a:avLst/>
            </a:prstGeom>
          </xdr:spPr>
        </xdr:pic>
      </mc:Fallback>
    </mc:AlternateContent>
    <xdr:clientData/>
  </xdr:oneCellAnchor>
  <xdr:oneCellAnchor>
    <xdr:from>
      <xdr:col>0</xdr:col>
      <xdr:colOff>0</xdr:colOff>
      <xdr:row>137</xdr:row>
      <xdr:rowOff>13892</xdr:rowOff>
    </xdr:from>
    <xdr:ext cx="0" cy="0"/>
    <mc:AlternateContent xmlns:mc="http://schemas.openxmlformats.org/markup-compatibility/2006" xmlns:xdr14="http://schemas.microsoft.com/office/excel/2010/spreadsheetDrawing">
      <mc:Choice Requires="xdr14">
        <xdr:contentPart xmlns:r="http://schemas.openxmlformats.org/officeDocument/2006/relationships" r:id="rId126">
          <xdr14:nvContentPartPr>
            <xdr14:cNvPr id="11" name="Ink 10">
              <a:extLst>
                <a:ext uri="{FF2B5EF4-FFF2-40B4-BE49-F238E27FC236}">
                  <a16:creationId xmlns:a16="http://schemas.microsoft.com/office/drawing/2014/main" id="{9ABC542F-AFCE-4DAE-A453-81C2AC473133}"/>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19"/>
            <a:stretch>
              <a:fillRect/>
            </a:stretch>
          </xdr:blipFill>
          <xdr:spPr>
            <a:xfrm>
              <a:off x="10067478" y="3060402"/>
              <a:ext cx="9000" cy="9000"/>
            </a:xfrm>
            <a:prstGeom prst="rect">
              <a:avLst/>
            </a:prstGeom>
          </xdr:spPr>
        </xdr:pic>
      </mc:Fallback>
    </mc:AlternateContent>
    <xdr:clientData/>
  </xdr:oneCellAnchor>
  <xdr:oneCellAnchor>
    <xdr:from>
      <xdr:col>6</xdr:col>
      <xdr:colOff>0</xdr:colOff>
      <xdr:row>44</xdr:row>
      <xdr:rowOff>0</xdr:rowOff>
    </xdr:from>
    <xdr:ext cx="0" cy="0"/>
    <mc:AlternateContent xmlns:mc="http://schemas.openxmlformats.org/markup-compatibility/2006" xmlns:xdr14="http://schemas.microsoft.com/office/excel/2010/spreadsheetDrawing">
      <mc:Choice Requires="xdr14">
        <xdr:contentPart xmlns:r="http://schemas.openxmlformats.org/officeDocument/2006/relationships" r:id="rId127">
          <xdr14:nvContentPartPr>
            <xdr14:cNvPr id="12" name="Ink 11">
              <a:extLst>
                <a:ext uri="{FF2B5EF4-FFF2-40B4-BE49-F238E27FC236}">
                  <a16:creationId xmlns:a16="http://schemas.microsoft.com/office/drawing/2014/main" id="{07187B7F-370D-42BD-99FC-B2CB45ECEB63}"/>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19"/>
            <a:stretch>
              <a:fillRect/>
            </a:stretch>
          </xdr:blipFill>
          <xdr:spPr>
            <a:xfrm>
              <a:off x="10067478" y="3060402"/>
              <a:ext cx="9000" cy="9000"/>
            </a:xfrm>
            <a:prstGeom prst="rect">
              <a:avLst/>
            </a:prstGeom>
          </xdr:spPr>
        </xdr:pic>
      </mc:Fallback>
    </mc:AlternateContent>
    <xdr:clientData/>
  </xdr:oneCellAnchor>
  <xdr:oneCellAnchor>
    <xdr:from>
      <xdr:col>6</xdr:col>
      <xdr:colOff>0</xdr:colOff>
      <xdr:row>82</xdr:row>
      <xdr:rowOff>13892</xdr:rowOff>
    </xdr:from>
    <xdr:ext cx="0" cy="0"/>
    <mc:AlternateContent xmlns:mc="http://schemas.openxmlformats.org/markup-compatibility/2006" xmlns:xdr14="http://schemas.microsoft.com/office/excel/2010/spreadsheetDrawing">
      <mc:Choice Requires="xdr14">
        <xdr:contentPart xmlns:r="http://schemas.openxmlformats.org/officeDocument/2006/relationships" r:id="rId128">
          <xdr14:nvContentPartPr>
            <xdr14:cNvPr id="13" name="Ink 12">
              <a:extLst>
                <a:ext uri="{FF2B5EF4-FFF2-40B4-BE49-F238E27FC236}">
                  <a16:creationId xmlns:a16="http://schemas.microsoft.com/office/drawing/2014/main" id="{7C4F8199-654F-419F-9111-966B1CE55764}"/>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19"/>
            <a:stretch>
              <a:fillRect/>
            </a:stretch>
          </xdr:blipFill>
          <xdr:spPr>
            <a:xfrm>
              <a:off x="10067478" y="3060402"/>
              <a:ext cx="9000" cy="9000"/>
            </a:xfrm>
            <a:prstGeom prst="rect">
              <a:avLst/>
            </a:prstGeom>
          </xdr:spPr>
        </xdr:pic>
      </mc:Fallback>
    </mc:AlternateContent>
    <xdr:clientData/>
  </xdr:oneCellAnchor>
  <xdr:oneCellAnchor>
    <xdr:from>
      <xdr:col>6</xdr:col>
      <xdr:colOff>0</xdr:colOff>
      <xdr:row>106</xdr:row>
      <xdr:rowOff>13892</xdr:rowOff>
    </xdr:from>
    <xdr:ext cx="0" cy="0"/>
    <mc:AlternateContent xmlns:mc="http://schemas.openxmlformats.org/markup-compatibility/2006" xmlns:xdr14="http://schemas.microsoft.com/office/excel/2010/spreadsheetDrawing">
      <mc:Choice Requires="xdr14">
        <xdr:contentPart xmlns:r="http://schemas.openxmlformats.org/officeDocument/2006/relationships" r:id="rId129">
          <xdr14:nvContentPartPr>
            <xdr14:cNvPr id="14" name="Ink 13">
              <a:extLst>
                <a:ext uri="{FF2B5EF4-FFF2-40B4-BE49-F238E27FC236}">
                  <a16:creationId xmlns:a16="http://schemas.microsoft.com/office/drawing/2014/main" id="{4CFADB7A-ACEB-4D6B-8DD4-A8F70E6D0619}"/>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19"/>
            <a:stretch>
              <a:fillRect/>
            </a:stretch>
          </xdr:blipFill>
          <xdr:spPr>
            <a:xfrm>
              <a:off x="10067478" y="3060402"/>
              <a:ext cx="9000" cy="9000"/>
            </a:xfrm>
            <a:prstGeom prst="rect">
              <a:avLst/>
            </a:prstGeom>
          </xdr:spPr>
        </xdr:pic>
      </mc:Fallback>
    </mc:AlternateContent>
    <xdr:clientData/>
  </xdr:oneCellAnchor>
  <xdr:oneCellAnchor>
    <xdr:from>
      <xdr:col>6</xdr:col>
      <xdr:colOff>0</xdr:colOff>
      <xdr:row>130</xdr:row>
      <xdr:rowOff>13892</xdr:rowOff>
    </xdr:from>
    <xdr:ext cx="0" cy="0"/>
    <mc:AlternateContent xmlns:mc="http://schemas.openxmlformats.org/markup-compatibility/2006" xmlns:xdr14="http://schemas.microsoft.com/office/excel/2010/spreadsheetDrawing">
      <mc:Choice Requires="xdr14">
        <xdr:contentPart xmlns:r="http://schemas.openxmlformats.org/officeDocument/2006/relationships" r:id="rId130">
          <xdr14:nvContentPartPr>
            <xdr14:cNvPr id="15" name="Ink 14">
              <a:extLst>
                <a:ext uri="{FF2B5EF4-FFF2-40B4-BE49-F238E27FC236}">
                  <a16:creationId xmlns:a16="http://schemas.microsoft.com/office/drawing/2014/main" id="{1036476E-8D54-4915-B177-E30DE3D80B32}"/>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19"/>
            <a:stretch>
              <a:fillRect/>
            </a:stretch>
          </xdr:blipFill>
          <xdr:spPr>
            <a:xfrm>
              <a:off x="10067478" y="3060402"/>
              <a:ext cx="9000" cy="9000"/>
            </a:xfrm>
            <a:prstGeom prst="rect">
              <a:avLst/>
            </a:prstGeom>
          </xdr:spPr>
        </xdr:pic>
      </mc:Fallback>
    </mc:AlternateContent>
    <xdr:clientData/>
  </xdr:oneCellAnchor>
  <xdr:oneCellAnchor>
    <xdr:from>
      <xdr:col>6</xdr:col>
      <xdr:colOff>0</xdr:colOff>
      <xdr:row>52</xdr:row>
      <xdr:rowOff>0</xdr:rowOff>
    </xdr:from>
    <xdr:ext cx="0" cy="0"/>
    <mc:AlternateContent xmlns:mc="http://schemas.openxmlformats.org/markup-compatibility/2006" xmlns:xdr14="http://schemas.microsoft.com/office/excel/2010/spreadsheetDrawing">
      <mc:Choice Requires="xdr14">
        <xdr:contentPart xmlns:r="http://schemas.openxmlformats.org/officeDocument/2006/relationships" r:id="rId131">
          <xdr14:nvContentPartPr>
            <xdr14:cNvPr id="16" name="Ink 15">
              <a:extLst>
                <a:ext uri="{FF2B5EF4-FFF2-40B4-BE49-F238E27FC236}">
                  <a16:creationId xmlns:a16="http://schemas.microsoft.com/office/drawing/2014/main" id="{FAFA9341-2892-44D0-B985-597A29403DC3}"/>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19"/>
            <a:stretch>
              <a:fillRect/>
            </a:stretch>
          </xdr:blipFill>
          <xdr:spPr>
            <a:xfrm>
              <a:off x="10067478" y="3060402"/>
              <a:ext cx="9000" cy="9000"/>
            </a:xfrm>
            <a:prstGeom prst="rect">
              <a:avLst/>
            </a:prstGeom>
          </xdr:spPr>
        </xdr:pic>
      </mc:Fallback>
    </mc:AlternateContent>
    <xdr:clientData/>
  </xdr:oneCellAnchor>
  <xdr:oneCellAnchor>
    <xdr:from>
      <xdr:col>6</xdr:col>
      <xdr:colOff>0</xdr:colOff>
      <xdr:row>85</xdr:row>
      <xdr:rowOff>13892</xdr:rowOff>
    </xdr:from>
    <xdr:ext cx="0" cy="0"/>
    <mc:AlternateContent xmlns:mc="http://schemas.openxmlformats.org/markup-compatibility/2006" xmlns:xdr14="http://schemas.microsoft.com/office/excel/2010/spreadsheetDrawing">
      <mc:Choice Requires="xdr14">
        <xdr:contentPart xmlns:r="http://schemas.openxmlformats.org/officeDocument/2006/relationships" r:id="rId132">
          <xdr14:nvContentPartPr>
            <xdr14:cNvPr id="17" name="Ink 16">
              <a:extLst>
                <a:ext uri="{FF2B5EF4-FFF2-40B4-BE49-F238E27FC236}">
                  <a16:creationId xmlns:a16="http://schemas.microsoft.com/office/drawing/2014/main" id="{DCD267DB-DF0C-4A5E-8BA4-4606E819923A}"/>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19"/>
            <a:stretch>
              <a:fillRect/>
            </a:stretch>
          </xdr:blipFill>
          <xdr:spPr>
            <a:xfrm>
              <a:off x="10067478" y="3060402"/>
              <a:ext cx="9000" cy="9000"/>
            </a:xfrm>
            <a:prstGeom prst="rect">
              <a:avLst/>
            </a:prstGeom>
          </xdr:spPr>
        </xdr:pic>
      </mc:Fallback>
    </mc:AlternateContent>
    <xdr:clientData/>
  </xdr:oneCellAnchor>
  <xdr:oneCellAnchor>
    <xdr:from>
      <xdr:col>6</xdr:col>
      <xdr:colOff>0</xdr:colOff>
      <xdr:row>109</xdr:row>
      <xdr:rowOff>13892</xdr:rowOff>
    </xdr:from>
    <xdr:ext cx="0" cy="0"/>
    <mc:AlternateContent xmlns:mc="http://schemas.openxmlformats.org/markup-compatibility/2006" xmlns:xdr14="http://schemas.microsoft.com/office/excel/2010/spreadsheetDrawing">
      <mc:Choice Requires="xdr14">
        <xdr:contentPart xmlns:r="http://schemas.openxmlformats.org/officeDocument/2006/relationships" r:id="rId133">
          <xdr14:nvContentPartPr>
            <xdr14:cNvPr id="18" name="Ink 17">
              <a:extLst>
                <a:ext uri="{FF2B5EF4-FFF2-40B4-BE49-F238E27FC236}">
                  <a16:creationId xmlns:a16="http://schemas.microsoft.com/office/drawing/2014/main" id="{2914F504-4E88-4D7D-A1E6-D9B4E9D7126E}"/>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19"/>
            <a:stretch>
              <a:fillRect/>
            </a:stretch>
          </xdr:blipFill>
          <xdr:spPr>
            <a:xfrm>
              <a:off x="10067478" y="3060402"/>
              <a:ext cx="9000" cy="9000"/>
            </a:xfrm>
            <a:prstGeom prst="rect">
              <a:avLst/>
            </a:prstGeom>
          </xdr:spPr>
        </xdr:pic>
      </mc:Fallback>
    </mc:AlternateContent>
    <xdr:clientData/>
  </xdr:oneCellAnchor>
  <xdr:oneCellAnchor>
    <xdr:from>
      <xdr:col>6</xdr:col>
      <xdr:colOff>0</xdr:colOff>
      <xdr:row>133</xdr:row>
      <xdr:rowOff>13892</xdr:rowOff>
    </xdr:from>
    <xdr:ext cx="0" cy="0"/>
    <mc:AlternateContent xmlns:mc="http://schemas.openxmlformats.org/markup-compatibility/2006" xmlns:xdr14="http://schemas.microsoft.com/office/excel/2010/spreadsheetDrawing">
      <mc:Choice Requires="xdr14">
        <xdr:contentPart xmlns:r="http://schemas.openxmlformats.org/officeDocument/2006/relationships" r:id="rId134">
          <xdr14:nvContentPartPr>
            <xdr14:cNvPr id="19" name="Ink 18">
              <a:extLst>
                <a:ext uri="{FF2B5EF4-FFF2-40B4-BE49-F238E27FC236}">
                  <a16:creationId xmlns:a16="http://schemas.microsoft.com/office/drawing/2014/main" id="{50FE8198-9272-4587-AE94-A163E662BE42}"/>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19"/>
            <a:stretch>
              <a:fillRect/>
            </a:stretch>
          </xdr:blipFill>
          <xdr:spPr>
            <a:xfrm>
              <a:off x="10067478" y="3060402"/>
              <a:ext cx="9000" cy="9000"/>
            </a:xfrm>
            <a:prstGeom prst="rect">
              <a:avLst/>
            </a:prstGeom>
          </xdr:spPr>
        </xdr:pic>
      </mc:Fallback>
    </mc:AlternateContent>
    <xdr:clientData/>
  </xdr:oneCellAnchor>
  <xdr:oneCellAnchor>
    <xdr:from>
      <xdr:col>4</xdr:col>
      <xdr:colOff>0</xdr:colOff>
      <xdr:row>58</xdr:row>
      <xdr:rowOff>0</xdr:rowOff>
    </xdr:from>
    <xdr:ext cx="0" cy="0"/>
    <mc:AlternateContent xmlns:mc="http://schemas.openxmlformats.org/markup-compatibility/2006" xmlns:xdr14="http://schemas.microsoft.com/office/excel/2010/spreadsheetDrawing">
      <mc:Choice Requires="xdr14">
        <xdr:contentPart xmlns:r="http://schemas.openxmlformats.org/officeDocument/2006/relationships" r:id="rId135">
          <xdr14:nvContentPartPr>
            <xdr14:cNvPr id="20" name="Ink 19">
              <a:extLst>
                <a:ext uri="{FF2B5EF4-FFF2-40B4-BE49-F238E27FC236}">
                  <a16:creationId xmlns:a16="http://schemas.microsoft.com/office/drawing/2014/main" id="{576912DC-AEF2-48B7-B301-E9D7CE9109EC}"/>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19"/>
            <a:stretch>
              <a:fillRect/>
            </a:stretch>
          </xdr:blipFill>
          <xdr:spPr>
            <a:xfrm>
              <a:off x="10067478" y="3060402"/>
              <a:ext cx="9000" cy="9000"/>
            </a:xfrm>
            <a:prstGeom prst="rect">
              <a:avLst/>
            </a:prstGeom>
          </xdr:spPr>
        </xdr:pic>
      </mc:Fallback>
    </mc:AlternateContent>
    <xdr:clientData/>
  </xdr:oneCellAnchor>
  <xdr:oneCellAnchor>
    <xdr:from>
      <xdr:col>4</xdr:col>
      <xdr:colOff>0</xdr:colOff>
      <xdr:row>91</xdr:row>
      <xdr:rowOff>13892</xdr:rowOff>
    </xdr:from>
    <xdr:ext cx="0" cy="0"/>
    <mc:AlternateContent xmlns:mc="http://schemas.openxmlformats.org/markup-compatibility/2006" xmlns:xdr14="http://schemas.microsoft.com/office/excel/2010/spreadsheetDrawing">
      <mc:Choice Requires="xdr14">
        <xdr:contentPart xmlns:r="http://schemas.openxmlformats.org/officeDocument/2006/relationships" r:id="rId136">
          <xdr14:nvContentPartPr>
            <xdr14:cNvPr id="21" name="Ink 20">
              <a:extLst>
                <a:ext uri="{FF2B5EF4-FFF2-40B4-BE49-F238E27FC236}">
                  <a16:creationId xmlns:a16="http://schemas.microsoft.com/office/drawing/2014/main" id="{EE891C1C-FC5E-4119-95B5-BE6949C76462}"/>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19"/>
            <a:stretch>
              <a:fillRect/>
            </a:stretch>
          </xdr:blipFill>
          <xdr:spPr>
            <a:xfrm>
              <a:off x="10067478" y="3060402"/>
              <a:ext cx="9000" cy="9000"/>
            </a:xfrm>
            <a:prstGeom prst="rect">
              <a:avLst/>
            </a:prstGeom>
          </xdr:spPr>
        </xdr:pic>
      </mc:Fallback>
    </mc:AlternateContent>
    <xdr:clientData/>
  </xdr:oneCellAnchor>
  <xdr:oneCellAnchor>
    <xdr:from>
      <xdr:col>4</xdr:col>
      <xdr:colOff>0</xdr:colOff>
      <xdr:row>115</xdr:row>
      <xdr:rowOff>13892</xdr:rowOff>
    </xdr:from>
    <xdr:ext cx="0" cy="0"/>
    <mc:AlternateContent xmlns:mc="http://schemas.openxmlformats.org/markup-compatibility/2006" xmlns:xdr14="http://schemas.microsoft.com/office/excel/2010/spreadsheetDrawing">
      <mc:Choice Requires="xdr14">
        <xdr:contentPart xmlns:r="http://schemas.openxmlformats.org/officeDocument/2006/relationships" r:id="rId137">
          <xdr14:nvContentPartPr>
            <xdr14:cNvPr id="22" name="Ink 21">
              <a:extLst>
                <a:ext uri="{FF2B5EF4-FFF2-40B4-BE49-F238E27FC236}">
                  <a16:creationId xmlns:a16="http://schemas.microsoft.com/office/drawing/2014/main" id="{3AD44C5E-FF24-460F-8635-0838115B4064}"/>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19"/>
            <a:stretch>
              <a:fillRect/>
            </a:stretch>
          </xdr:blipFill>
          <xdr:spPr>
            <a:xfrm>
              <a:off x="10067478" y="3060402"/>
              <a:ext cx="9000" cy="9000"/>
            </a:xfrm>
            <a:prstGeom prst="rect">
              <a:avLst/>
            </a:prstGeom>
          </xdr:spPr>
        </xdr:pic>
      </mc:Fallback>
    </mc:AlternateContent>
    <xdr:clientData/>
  </xdr:oneCellAnchor>
  <xdr:oneCellAnchor>
    <xdr:from>
      <xdr:col>4</xdr:col>
      <xdr:colOff>0</xdr:colOff>
      <xdr:row>139</xdr:row>
      <xdr:rowOff>13892</xdr:rowOff>
    </xdr:from>
    <xdr:ext cx="0" cy="0"/>
    <mc:AlternateContent xmlns:mc="http://schemas.openxmlformats.org/markup-compatibility/2006" xmlns:xdr14="http://schemas.microsoft.com/office/excel/2010/spreadsheetDrawing">
      <mc:Choice Requires="xdr14">
        <xdr:contentPart xmlns:r="http://schemas.openxmlformats.org/officeDocument/2006/relationships" r:id="rId138">
          <xdr14:nvContentPartPr>
            <xdr14:cNvPr id="23" name="Ink 22">
              <a:extLst>
                <a:ext uri="{FF2B5EF4-FFF2-40B4-BE49-F238E27FC236}">
                  <a16:creationId xmlns:a16="http://schemas.microsoft.com/office/drawing/2014/main" id="{D3BBCE94-9441-409A-A138-9B2BCC8B9B50}"/>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19"/>
            <a:stretch>
              <a:fillRect/>
            </a:stretch>
          </xdr:blipFill>
          <xdr:spPr>
            <a:xfrm>
              <a:off x="10067478" y="3060402"/>
              <a:ext cx="9000" cy="9000"/>
            </a:xfrm>
            <a:prstGeom prst="rect">
              <a:avLst/>
            </a:prstGeom>
          </xdr:spPr>
        </xdr:pic>
      </mc:Fallback>
    </mc:AlternateContent>
    <xdr:clientData/>
  </xdr:oneCellAnchor>
  <xdr:oneCellAnchor>
    <xdr:from>
      <xdr:col>4</xdr:col>
      <xdr:colOff>0</xdr:colOff>
      <xdr:row>61</xdr:row>
      <xdr:rowOff>0</xdr:rowOff>
    </xdr:from>
    <xdr:ext cx="0" cy="0"/>
    <mc:AlternateContent xmlns:mc="http://schemas.openxmlformats.org/markup-compatibility/2006" xmlns:xdr14="http://schemas.microsoft.com/office/excel/2010/spreadsheetDrawing">
      <mc:Choice Requires="xdr14">
        <xdr:contentPart xmlns:r="http://schemas.openxmlformats.org/officeDocument/2006/relationships" r:id="rId139">
          <xdr14:nvContentPartPr>
            <xdr14:cNvPr id="24" name="Ink 23">
              <a:extLst>
                <a:ext uri="{FF2B5EF4-FFF2-40B4-BE49-F238E27FC236}">
                  <a16:creationId xmlns:a16="http://schemas.microsoft.com/office/drawing/2014/main" id="{C3A39B20-3FD9-43CF-B3E2-B7E6D2C358C2}"/>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19"/>
            <a:stretch>
              <a:fillRect/>
            </a:stretch>
          </xdr:blipFill>
          <xdr:spPr>
            <a:xfrm>
              <a:off x="10067478" y="3060402"/>
              <a:ext cx="9000" cy="9000"/>
            </a:xfrm>
            <a:prstGeom prst="rect">
              <a:avLst/>
            </a:prstGeom>
          </xdr:spPr>
        </xdr:pic>
      </mc:Fallback>
    </mc:AlternateContent>
    <xdr:clientData/>
  </xdr:oneCellAnchor>
  <xdr:oneCellAnchor>
    <xdr:from>
      <xdr:col>4</xdr:col>
      <xdr:colOff>0</xdr:colOff>
      <xdr:row>94</xdr:row>
      <xdr:rowOff>13892</xdr:rowOff>
    </xdr:from>
    <xdr:ext cx="0" cy="0"/>
    <mc:AlternateContent xmlns:mc="http://schemas.openxmlformats.org/markup-compatibility/2006" xmlns:xdr14="http://schemas.microsoft.com/office/excel/2010/spreadsheetDrawing">
      <mc:Choice Requires="xdr14">
        <xdr:contentPart xmlns:r="http://schemas.openxmlformats.org/officeDocument/2006/relationships" r:id="rId140">
          <xdr14:nvContentPartPr>
            <xdr14:cNvPr id="25" name="Ink 24">
              <a:extLst>
                <a:ext uri="{FF2B5EF4-FFF2-40B4-BE49-F238E27FC236}">
                  <a16:creationId xmlns:a16="http://schemas.microsoft.com/office/drawing/2014/main" id="{F4D41ED6-CFAF-4FD5-B7F3-02A434C72B74}"/>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19"/>
            <a:stretch>
              <a:fillRect/>
            </a:stretch>
          </xdr:blipFill>
          <xdr:spPr>
            <a:xfrm>
              <a:off x="10067478" y="3060402"/>
              <a:ext cx="9000" cy="9000"/>
            </a:xfrm>
            <a:prstGeom prst="rect">
              <a:avLst/>
            </a:prstGeom>
          </xdr:spPr>
        </xdr:pic>
      </mc:Fallback>
    </mc:AlternateContent>
    <xdr:clientData/>
  </xdr:oneCellAnchor>
  <xdr:oneCellAnchor>
    <xdr:from>
      <xdr:col>4</xdr:col>
      <xdr:colOff>0</xdr:colOff>
      <xdr:row>118</xdr:row>
      <xdr:rowOff>13892</xdr:rowOff>
    </xdr:from>
    <xdr:ext cx="0" cy="0"/>
    <mc:AlternateContent xmlns:mc="http://schemas.openxmlformats.org/markup-compatibility/2006" xmlns:xdr14="http://schemas.microsoft.com/office/excel/2010/spreadsheetDrawing">
      <mc:Choice Requires="xdr14">
        <xdr:contentPart xmlns:r="http://schemas.openxmlformats.org/officeDocument/2006/relationships" r:id="rId141">
          <xdr14:nvContentPartPr>
            <xdr14:cNvPr id="26" name="Ink 25">
              <a:extLst>
                <a:ext uri="{FF2B5EF4-FFF2-40B4-BE49-F238E27FC236}">
                  <a16:creationId xmlns:a16="http://schemas.microsoft.com/office/drawing/2014/main" id="{B2E960AF-A0C6-4350-BDC8-5BA09BDF9F4F}"/>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19"/>
            <a:stretch>
              <a:fillRect/>
            </a:stretch>
          </xdr:blipFill>
          <xdr:spPr>
            <a:xfrm>
              <a:off x="10067478" y="3060402"/>
              <a:ext cx="9000" cy="9000"/>
            </a:xfrm>
            <a:prstGeom prst="rect">
              <a:avLst/>
            </a:prstGeom>
          </xdr:spPr>
        </xdr:pic>
      </mc:Fallback>
    </mc:AlternateContent>
    <xdr:clientData/>
  </xdr:oneCellAnchor>
  <xdr:oneCellAnchor>
    <xdr:from>
      <xdr:col>4</xdr:col>
      <xdr:colOff>0</xdr:colOff>
      <xdr:row>142</xdr:row>
      <xdr:rowOff>13892</xdr:rowOff>
    </xdr:from>
    <xdr:ext cx="0" cy="0"/>
    <mc:AlternateContent xmlns:mc="http://schemas.openxmlformats.org/markup-compatibility/2006" xmlns:xdr14="http://schemas.microsoft.com/office/excel/2010/spreadsheetDrawing">
      <mc:Choice Requires="xdr14">
        <xdr:contentPart xmlns:r="http://schemas.openxmlformats.org/officeDocument/2006/relationships" r:id="rId142">
          <xdr14:nvContentPartPr>
            <xdr14:cNvPr id="27" name="Ink 26">
              <a:extLst>
                <a:ext uri="{FF2B5EF4-FFF2-40B4-BE49-F238E27FC236}">
                  <a16:creationId xmlns:a16="http://schemas.microsoft.com/office/drawing/2014/main" id="{838DBB6C-FC4E-41AD-A180-D0957E9A1BE2}"/>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19"/>
            <a:stretch>
              <a:fillRect/>
            </a:stretch>
          </xdr:blipFill>
          <xdr:spPr>
            <a:xfrm>
              <a:off x="10067478" y="3060402"/>
              <a:ext cx="9000" cy="9000"/>
            </a:xfrm>
            <a:prstGeom prst="rect">
              <a:avLst/>
            </a:prstGeom>
          </xdr:spPr>
        </xdr:pic>
      </mc:Fallback>
    </mc:AlternateContent>
    <xdr:clientData/>
  </xdr:oneCellAnchor>
  <xdr:oneCellAnchor>
    <xdr:from>
      <xdr:col>10</xdr:col>
      <xdr:colOff>0</xdr:colOff>
      <xdr:row>49</xdr:row>
      <xdr:rowOff>0</xdr:rowOff>
    </xdr:from>
    <xdr:ext cx="0" cy="0"/>
    <mc:AlternateContent xmlns:mc="http://schemas.openxmlformats.org/markup-compatibility/2006" xmlns:xdr14="http://schemas.microsoft.com/office/excel/2010/spreadsheetDrawing">
      <mc:Choice Requires="xdr14">
        <xdr:contentPart xmlns:r="http://schemas.openxmlformats.org/officeDocument/2006/relationships" r:id="rId143">
          <xdr14:nvContentPartPr>
            <xdr14:cNvPr id="28" name="Ink 27">
              <a:extLst>
                <a:ext uri="{FF2B5EF4-FFF2-40B4-BE49-F238E27FC236}">
                  <a16:creationId xmlns:a16="http://schemas.microsoft.com/office/drawing/2014/main" id="{A7DA1F1D-B8B5-4590-A5B6-EAE7D91F6509}"/>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19"/>
            <a:stretch>
              <a:fillRect/>
            </a:stretch>
          </xdr:blipFill>
          <xdr:spPr>
            <a:xfrm>
              <a:off x="10067478" y="3060402"/>
              <a:ext cx="9000" cy="9000"/>
            </a:xfrm>
            <a:prstGeom prst="rect">
              <a:avLst/>
            </a:prstGeom>
          </xdr:spPr>
        </xdr:pic>
      </mc:Fallback>
    </mc:AlternateContent>
    <xdr:clientData/>
  </xdr:oneCellAnchor>
  <xdr:oneCellAnchor>
    <xdr:from>
      <xdr:col>10</xdr:col>
      <xdr:colOff>0</xdr:colOff>
      <xdr:row>87</xdr:row>
      <xdr:rowOff>13892</xdr:rowOff>
    </xdr:from>
    <xdr:ext cx="0" cy="0"/>
    <mc:AlternateContent xmlns:mc="http://schemas.openxmlformats.org/markup-compatibility/2006" xmlns:xdr14="http://schemas.microsoft.com/office/excel/2010/spreadsheetDrawing">
      <mc:Choice Requires="xdr14">
        <xdr:contentPart xmlns:r="http://schemas.openxmlformats.org/officeDocument/2006/relationships" r:id="rId144">
          <xdr14:nvContentPartPr>
            <xdr14:cNvPr id="29" name="Ink 28">
              <a:extLst>
                <a:ext uri="{FF2B5EF4-FFF2-40B4-BE49-F238E27FC236}">
                  <a16:creationId xmlns:a16="http://schemas.microsoft.com/office/drawing/2014/main" id="{F25E20A7-4A5C-4166-8FFC-CEB2D96ACBF6}"/>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19"/>
            <a:stretch>
              <a:fillRect/>
            </a:stretch>
          </xdr:blipFill>
          <xdr:spPr>
            <a:xfrm>
              <a:off x="10067478" y="3060402"/>
              <a:ext cx="9000" cy="9000"/>
            </a:xfrm>
            <a:prstGeom prst="rect">
              <a:avLst/>
            </a:prstGeom>
          </xdr:spPr>
        </xdr:pic>
      </mc:Fallback>
    </mc:AlternateContent>
    <xdr:clientData/>
  </xdr:oneCellAnchor>
  <xdr:oneCellAnchor>
    <xdr:from>
      <xdr:col>10</xdr:col>
      <xdr:colOff>0</xdr:colOff>
      <xdr:row>111</xdr:row>
      <xdr:rowOff>13892</xdr:rowOff>
    </xdr:from>
    <xdr:ext cx="0" cy="0"/>
    <mc:AlternateContent xmlns:mc="http://schemas.openxmlformats.org/markup-compatibility/2006" xmlns:xdr14="http://schemas.microsoft.com/office/excel/2010/spreadsheetDrawing">
      <mc:Choice Requires="xdr14">
        <xdr:contentPart xmlns:r="http://schemas.openxmlformats.org/officeDocument/2006/relationships" r:id="rId145">
          <xdr14:nvContentPartPr>
            <xdr14:cNvPr id="30" name="Ink 29">
              <a:extLst>
                <a:ext uri="{FF2B5EF4-FFF2-40B4-BE49-F238E27FC236}">
                  <a16:creationId xmlns:a16="http://schemas.microsoft.com/office/drawing/2014/main" id="{AC676DFE-662E-4110-AF95-17309C711C3F}"/>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19"/>
            <a:stretch>
              <a:fillRect/>
            </a:stretch>
          </xdr:blipFill>
          <xdr:spPr>
            <a:xfrm>
              <a:off x="10067478" y="3060402"/>
              <a:ext cx="9000" cy="9000"/>
            </a:xfrm>
            <a:prstGeom prst="rect">
              <a:avLst/>
            </a:prstGeom>
          </xdr:spPr>
        </xdr:pic>
      </mc:Fallback>
    </mc:AlternateContent>
    <xdr:clientData/>
  </xdr:oneCellAnchor>
  <xdr:oneCellAnchor>
    <xdr:from>
      <xdr:col>10</xdr:col>
      <xdr:colOff>0</xdr:colOff>
      <xdr:row>135</xdr:row>
      <xdr:rowOff>13892</xdr:rowOff>
    </xdr:from>
    <xdr:ext cx="0" cy="0"/>
    <mc:AlternateContent xmlns:mc="http://schemas.openxmlformats.org/markup-compatibility/2006" xmlns:xdr14="http://schemas.microsoft.com/office/excel/2010/spreadsheetDrawing">
      <mc:Choice Requires="xdr14">
        <xdr:contentPart xmlns:r="http://schemas.openxmlformats.org/officeDocument/2006/relationships" r:id="rId146">
          <xdr14:nvContentPartPr>
            <xdr14:cNvPr id="31" name="Ink 30">
              <a:extLst>
                <a:ext uri="{FF2B5EF4-FFF2-40B4-BE49-F238E27FC236}">
                  <a16:creationId xmlns:a16="http://schemas.microsoft.com/office/drawing/2014/main" id="{ACFCB50E-90BA-4A0E-89ED-960C00AACC65}"/>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19"/>
            <a:stretch>
              <a:fillRect/>
            </a:stretch>
          </xdr:blipFill>
          <xdr:spPr>
            <a:xfrm>
              <a:off x="10067478" y="3060402"/>
              <a:ext cx="9000" cy="9000"/>
            </a:xfrm>
            <a:prstGeom prst="rect">
              <a:avLst/>
            </a:prstGeom>
          </xdr:spPr>
        </xdr:pic>
      </mc:Fallback>
    </mc:AlternateContent>
    <xdr:clientData/>
  </xdr:oneCellAnchor>
  <xdr:oneCellAnchor>
    <xdr:from>
      <xdr:col>10</xdr:col>
      <xdr:colOff>0</xdr:colOff>
      <xdr:row>57</xdr:row>
      <xdr:rowOff>0</xdr:rowOff>
    </xdr:from>
    <xdr:ext cx="0" cy="0"/>
    <mc:AlternateContent xmlns:mc="http://schemas.openxmlformats.org/markup-compatibility/2006" xmlns:xdr14="http://schemas.microsoft.com/office/excel/2010/spreadsheetDrawing">
      <mc:Choice Requires="xdr14">
        <xdr:contentPart xmlns:r="http://schemas.openxmlformats.org/officeDocument/2006/relationships" r:id="rId147">
          <xdr14:nvContentPartPr>
            <xdr14:cNvPr id="32" name="Ink 31">
              <a:extLst>
                <a:ext uri="{FF2B5EF4-FFF2-40B4-BE49-F238E27FC236}">
                  <a16:creationId xmlns:a16="http://schemas.microsoft.com/office/drawing/2014/main" id="{0CDE48DE-2F77-4826-839A-E565A1FC22DA}"/>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19"/>
            <a:stretch>
              <a:fillRect/>
            </a:stretch>
          </xdr:blipFill>
          <xdr:spPr>
            <a:xfrm>
              <a:off x="10067478" y="3060402"/>
              <a:ext cx="9000" cy="9000"/>
            </a:xfrm>
            <a:prstGeom prst="rect">
              <a:avLst/>
            </a:prstGeom>
          </xdr:spPr>
        </xdr:pic>
      </mc:Fallback>
    </mc:AlternateContent>
    <xdr:clientData/>
  </xdr:oneCellAnchor>
  <xdr:oneCellAnchor>
    <xdr:from>
      <xdr:col>10</xdr:col>
      <xdr:colOff>0</xdr:colOff>
      <xdr:row>90</xdr:row>
      <xdr:rowOff>13892</xdr:rowOff>
    </xdr:from>
    <xdr:ext cx="0" cy="0"/>
    <mc:AlternateContent xmlns:mc="http://schemas.openxmlformats.org/markup-compatibility/2006" xmlns:xdr14="http://schemas.microsoft.com/office/excel/2010/spreadsheetDrawing">
      <mc:Choice Requires="xdr14">
        <xdr:contentPart xmlns:r="http://schemas.openxmlformats.org/officeDocument/2006/relationships" r:id="rId148">
          <xdr14:nvContentPartPr>
            <xdr14:cNvPr id="33" name="Ink 32">
              <a:extLst>
                <a:ext uri="{FF2B5EF4-FFF2-40B4-BE49-F238E27FC236}">
                  <a16:creationId xmlns:a16="http://schemas.microsoft.com/office/drawing/2014/main" id="{114B591B-989A-469A-BA2C-20BAD68471C3}"/>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19"/>
            <a:stretch>
              <a:fillRect/>
            </a:stretch>
          </xdr:blipFill>
          <xdr:spPr>
            <a:xfrm>
              <a:off x="10067478" y="3060402"/>
              <a:ext cx="9000" cy="9000"/>
            </a:xfrm>
            <a:prstGeom prst="rect">
              <a:avLst/>
            </a:prstGeom>
          </xdr:spPr>
        </xdr:pic>
      </mc:Fallback>
    </mc:AlternateContent>
    <xdr:clientData/>
  </xdr:oneCellAnchor>
  <xdr:oneCellAnchor>
    <xdr:from>
      <xdr:col>10</xdr:col>
      <xdr:colOff>0</xdr:colOff>
      <xdr:row>114</xdr:row>
      <xdr:rowOff>13892</xdr:rowOff>
    </xdr:from>
    <xdr:ext cx="0" cy="0"/>
    <mc:AlternateContent xmlns:mc="http://schemas.openxmlformats.org/markup-compatibility/2006" xmlns:xdr14="http://schemas.microsoft.com/office/excel/2010/spreadsheetDrawing">
      <mc:Choice Requires="xdr14">
        <xdr:contentPart xmlns:r="http://schemas.openxmlformats.org/officeDocument/2006/relationships" r:id="rId149">
          <xdr14:nvContentPartPr>
            <xdr14:cNvPr id="34" name="Ink 33">
              <a:extLst>
                <a:ext uri="{FF2B5EF4-FFF2-40B4-BE49-F238E27FC236}">
                  <a16:creationId xmlns:a16="http://schemas.microsoft.com/office/drawing/2014/main" id="{5D53CC47-F42D-4C17-B4A6-BAD33BE5D97E}"/>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19"/>
            <a:stretch>
              <a:fillRect/>
            </a:stretch>
          </xdr:blipFill>
          <xdr:spPr>
            <a:xfrm>
              <a:off x="10067478" y="3060402"/>
              <a:ext cx="9000" cy="9000"/>
            </a:xfrm>
            <a:prstGeom prst="rect">
              <a:avLst/>
            </a:prstGeom>
          </xdr:spPr>
        </xdr:pic>
      </mc:Fallback>
    </mc:AlternateContent>
    <xdr:clientData/>
  </xdr:oneCellAnchor>
  <xdr:oneCellAnchor>
    <xdr:from>
      <xdr:col>10</xdr:col>
      <xdr:colOff>0</xdr:colOff>
      <xdr:row>138</xdr:row>
      <xdr:rowOff>13892</xdr:rowOff>
    </xdr:from>
    <xdr:ext cx="0" cy="0"/>
    <mc:AlternateContent xmlns:mc="http://schemas.openxmlformats.org/markup-compatibility/2006" xmlns:xdr14="http://schemas.microsoft.com/office/excel/2010/spreadsheetDrawing">
      <mc:Choice Requires="xdr14">
        <xdr:contentPart xmlns:r="http://schemas.openxmlformats.org/officeDocument/2006/relationships" r:id="rId150">
          <xdr14:nvContentPartPr>
            <xdr14:cNvPr id="35" name="Ink 34">
              <a:extLst>
                <a:ext uri="{FF2B5EF4-FFF2-40B4-BE49-F238E27FC236}">
                  <a16:creationId xmlns:a16="http://schemas.microsoft.com/office/drawing/2014/main" id="{7527E79C-FFA4-4B42-99B7-1431CA542A67}"/>
                </a:ext>
              </a:extLst>
            </xdr14:cNvPr>
            <xdr14:cNvContentPartPr/>
          </xdr14:nvContentPartPr>
          <xdr14:nvPr macro=""/>
          <xdr14:xfrm>
            <a:off x="10071798" y="3064722"/>
            <a:ext cx="360" cy="360"/>
          </xdr14:xfrm>
        </xdr:contentPart>
      </mc:Choice>
      <mc:Fallback xmlns="">
        <xdr:pic>
          <xdr:nvPicPr>
            <xdr:cNvPr id="3" name="Ink 2">
              <a:extLst>
                <a:ext uri="{FF2B5EF4-FFF2-40B4-BE49-F238E27FC236}">
                  <a16:creationId xmlns:a16="http://schemas.microsoft.com/office/drawing/2014/main" id="{195EB030-9B80-4AD2-B12A-A189F06C5B46}"/>
                </a:ext>
              </a:extLst>
            </xdr:cNvPr>
            <xdr:cNvPicPr/>
          </xdr:nvPicPr>
          <xdr:blipFill>
            <a:blip xmlns:r="http://schemas.openxmlformats.org/officeDocument/2006/relationships" r:embed="rId119"/>
            <a:stretch>
              <a:fillRect/>
            </a:stretch>
          </xdr:blipFill>
          <xdr:spPr>
            <a:xfrm>
              <a:off x="10067478" y="3060402"/>
              <a:ext cx="9000" cy="9000"/>
            </a:xfrm>
            <a:prstGeom prst="rect">
              <a:avLst/>
            </a:prstGeom>
          </xdr:spPr>
        </xdr:pic>
      </mc:Fallback>
    </mc:AlternateContent>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ingw\OneDrive\Work\TechDev\SIMPLE%2017\LIC\SIMPLE%2017%20LIC_v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Glossary"/>
      <sheetName val="Input&gt;"/>
      <sheetName val="Data"/>
      <sheetName val="Pcs Mapping"/>
      <sheetName val="Opening Balance"/>
      <sheetName val="Parameters"/>
      <sheetName val="Manual Adjustment"/>
      <sheetName val="Discount Rate Mapping"/>
      <sheetName val="Discount Rate"/>
      <sheetName val="Forex Rate"/>
      <sheetName val="Computation&gt;"/>
      <sheetName val="Input Gross Class1"/>
      <sheetName val="Input Net Class1"/>
      <sheetName val="Input RI Class1"/>
      <sheetName val="AW Gross Class1"/>
      <sheetName val="AW Net Class1"/>
      <sheetName val="AW RI Class1"/>
      <sheetName val="Summary Gross Class1"/>
      <sheetName val="Summary Net Class1"/>
      <sheetName val="Summary RI Class1"/>
      <sheetName val="ILR Proj Gross Class1"/>
      <sheetName val="PLR Proj Gross Class1"/>
      <sheetName val="IBF Proj Gross Class1"/>
      <sheetName val="PBF Proj Gross Class1"/>
      <sheetName val="ELR Proj Gross Class1"/>
      <sheetName val="EUL Proj Gross Class1"/>
      <sheetName val="IIL Proj Gross Class1"/>
      <sheetName val="IPL Proj Gross Class1"/>
      <sheetName val="IIB Proj Gross Class1"/>
      <sheetName val="IPB Proj Gross Class1"/>
      <sheetName val="ILR Proj Net Class1"/>
      <sheetName val="PLR Proj Net Class1"/>
      <sheetName val="IBF Proj Net Class1"/>
      <sheetName val="PBF Proj Net Class1"/>
      <sheetName val="ELR Proj Net Class1"/>
      <sheetName val="EUL Proj Net Class1"/>
      <sheetName val="IIL Proj Net Class1"/>
      <sheetName val="IPL Proj Net Class1"/>
      <sheetName val="IIB Proj Net Class1"/>
      <sheetName val="IPB Proj Net Class1"/>
      <sheetName val="ILR Proj RI Class1"/>
      <sheetName val="PLR Proj RI Class1"/>
      <sheetName val="IBF Proj RI Class1"/>
      <sheetName val="PBF Proj RI Class1"/>
      <sheetName val="ELR Proj RI Class1"/>
      <sheetName val="EUL Proj RI Class1"/>
      <sheetName val="IIL Proj RI Class1"/>
      <sheetName val="IPL Proj RI Class1"/>
      <sheetName val="IIB Proj RI Class1"/>
      <sheetName val="IPB Proj RI Class1"/>
      <sheetName val="Discounting&gt;"/>
      <sheetName val="Discount Gross Class1"/>
      <sheetName val="Discount Net Class1"/>
      <sheetName val="Discount RI Class1"/>
      <sheetName val="LIC Account&gt;"/>
      <sheetName val="LIC Gross Class1"/>
      <sheetName val="Posting Gross Class1"/>
      <sheetName val="TB Gross Class1"/>
      <sheetName val="Summary Gross Class1 "/>
      <sheetName val="LIC RI Class1"/>
      <sheetName val="Posting RI Class1"/>
      <sheetName val="TB RI Class1"/>
      <sheetName val="Summary RI Class1 "/>
      <sheetName val="LIC Net Class1"/>
      <sheetName val="Gross COA"/>
      <sheetName val="RI COA"/>
      <sheetName val="LIC UWIS"/>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2">
          <cell r="C2">
            <v>2014</v>
          </cell>
        </row>
      </sheetData>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Set>
  </externalBook>
</externalLink>
</file>

<file path=xl/ink/ink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3T08:52:18.759"/>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3T08:52:18.760"/>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3T08:52:18.761"/>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13T08:52:18.762"/>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20T16:34:08.019"/>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20T16:34:08.020"/>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20T16:34:08.021"/>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20T16:34:08.022"/>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20T16:37:17.278"/>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20T16:37:17.285"/>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20T16:37:17.286"/>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20T16:37:17.287"/>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20T16:37:17.288"/>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20T16:37:17.289"/>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20T16:37:17.290"/>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20T16:37:17.291"/>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26T14:45:58.353"/>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26T14:45:58.358"/>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1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26T14:45:58.359"/>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2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26T14:45:58.360"/>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2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26T14:45:58.361"/>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2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26T14:45:58.362"/>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2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26T14:45:58.363"/>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2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26T14:45:58.364"/>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2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26T14:45:58.365"/>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2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26T14:45:58.366"/>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2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26T14:45:58.367"/>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2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26T14:45:58.368"/>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2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26T14:45:58.369"/>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3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26T14:45:58.370"/>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3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26T14:45:58.371"/>
    </inkml:context>
    <inkml:brush xml:id="br0">
      <inkml:brushProperty name="width" value="0.025" units="cm"/>
      <inkml:brushProperty name="height" value="0.025" units="cm"/>
      <inkml:brushProperty name="ignorePressure" value="1"/>
    </inkml:brush>
  </inkml:definitions>
  <inkml:trace contextRef="#ctx0" brushRef="#br0">0 1</inkml:trace>
</inkml:ink>
</file>

<file path=xl/ink/ink3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1-07-26T14:45:58.372"/>
    </inkml:context>
    <inkml:brush xml:id="br0">
      <inkml:brushProperty name="width" value="0.025" units="cm"/>
      <inkml:brushProperty name="height" value="0.025" units="cm"/>
      <inkml:brushProperty name="ignorePressure" value="1"/>
    </inkml:brush>
  </inkml:definitions>
  <inkml:trace contextRef="#ctx0" brushRef="#br0">0 1</inkml:trace>
</inkml:ink>
</file>

<file path=xl/theme/theme1.xml><?xml version="1.0" encoding="utf-8"?>
<a:theme xmlns:a="http://schemas.openxmlformats.org/drawingml/2006/main" name="Office Theme">
  <a:themeElements>
    <a:clrScheme name="n-actuarial">
      <a:dk1>
        <a:sysClr val="windowText" lastClr="000000"/>
      </a:dk1>
      <a:lt1>
        <a:sysClr val="window" lastClr="FFFFFF"/>
      </a:lt1>
      <a:dk2>
        <a:srgbClr val="44546A"/>
      </a:dk2>
      <a:lt2>
        <a:srgbClr val="E7E6E6"/>
      </a:lt2>
      <a:accent1>
        <a:srgbClr val="69D2E6"/>
      </a:accent1>
      <a:accent2>
        <a:srgbClr val="A5DCD7"/>
      </a:accent2>
      <a:accent3>
        <a:srgbClr val="E1E6CD"/>
      </a:accent3>
      <a:accent4>
        <a:srgbClr val="F58732"/>
      </a:accent4>
      <a:accent5>
        <a:srgbClr val="FA6900"/>
      </a:accent5>
      <a:accent6>
        <a:srgbClr val="64C864"/>
      </a:accent6>
      <a:hlink>
        <a:srgbClr val="69D2E6"/>
      </a:hlink>
      <a:folHlink>
        <a:srgbClr val="69D2E6"/>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56B5D9-2574-4448-9D17-754BBD429470}">
  <sheetPr>
    <tabColor theme="4" tint="0.59999389629810485"/>
  </sheetPr>
  <dimension ref="A1:P23"/>
  <sheetViews>
    <sheetView zoomScaleNormal="100" workbookViewId="0">
      <selection activeCell="B12" sqref="B12"/>
    </sheetView>
  </sheetViews>
  <sheetFormatPr defaultColWidth="0" defaultRowHeight="14.25" customHeight="1" zeroHeight="1" x14ac:dyDescent="0.45"/>
  <cols>
    <col min="1" max="1" width="6.59765625" customWidth="1"/>
    <col min="2" max="2" width="162.59765625" customWidth="1"/>
    <col min="3" max="3" width="6.59765625" customWidth="1"/>
    <col min="4" max="16" width="0" hidden="1" customWidth="1"/>
    <col min="17" max="16384" width="9.06640625" hidden="1"/>
  </cols>
  <sheetData>
    <row r="1" spans="1:3" ht="60" customHeight="1" x14ac:dyDescent="0.45">
      <c r="A1" s="10"/>
      <c r="B1" s="10" t="s">
        <v>37</v>
      </c>
      <c r="C1" s="10"/>
    </row>
    <row r="2" spans="1:3" ht="20" customHeight="1" x14ac:dyDescent="0.45">
      <c r="A2" s="11"/>
      <c r="B2" s="11"/>
      <c r="C2" s="11"/>
    </row>
    <row r="3" spans="1:3" ht="30" customHeight="1" x14ac:dyDescent="0.45">
      <c r="A3" s="12"/>
      <c r="B3" s="144" t="s">
        <v>38</v>
      </c>
      <c r="C3" s="12"/>
    </row>
    <row r="4" spans="1:3" ht="20" customHeight="1" x14ac:dyDescent="0.45">
      <c r="A4" s="11"/>
      <c r="B4" s="13"/>
      <c r="C4" s="11"/>
    </row>
    <row r="5" spans="1:3" ht="30" customHeight="1" x14ac:dyDescent="0.45">
      <c r="A5" s="14"/>
      <c r="B5" s="145" t="s">
        <v>39</v>
      </c>
      <c r="C5" s="14"/>
    </row>
    <row r="6" spans="1:3" ht="30" customHeight="1" x14ac:dyDescent="0.45">
      <c r="A6" s="15"/>
      <c r="B6" s="146">
        <v>44412</v>
      </c>
      <c r="C6" s="15"/>
    </row>
    <row r="7" spans="1:3" ht="20" customHeight="1" x14ac:dyDescent="1.05">
      <c r="A7" s="16"/>
      <c r="B7" s="13"/>
      <c r="C7" s="16"/>
    </row>
    <row r="8" spans="1:3" ht="25.05" customHeight="1" x14ac:dyDescent="0.75">
      <c r="A8" s="17"/>
      <c r="B8" s="18" t="s">
        <v>40</v>
      </c>
      <c r="C8" s="17"/>
    </row>
    <row r="9" spans="1:3" ht="25.05" customHeight="1" x14ac:dyDescent="0.75">
      <c r="A9" s="17"/>
      <c r="B9" s="21" t="s">
        <v>74</v>
      </c>
      <c r="C9" s="17"/>
    </row>
    <row r="10" spans="1:3" ht="25.05" customHeight="1" x14ac:dyDescent="0.75">
      <c r="A10" s="19"/>
      <c r="B10" s="110" t="s">
        <v>76</v>
      </c>
      <c r="C10" s="19"/>
    </row>
    <row r="11" spans="1:3" ht="25.05" customHeight="1" x14ac:dyDescent="0.75">
      <c r="A11" s="19"/>
      <c r="B11" s="109" t="s">
        <v>75</v>
      </c>
      <c r="C11" s="19"/>
    </row>
    <row r="12" spans="1:3" ht="20" customHeight="1" x14ac:dyDescent="0.75">
      <c r="A12" s="19"/>
      <c r="B12" s="20"/>
      <c r="C12" s="19"/>
    </row>
    <row r="13" spans="1:3" ht="120" customHeight="1" x14ac:dyDescent="0.75">
      <c r="A13" s="17"/>
      <c r="B13" s="147" t="s">
        <v>146</v>
      </c>
      <c r="C13" s="17"/>
    </row>
    <row r="17" customFormat="1" ht="14.25" hidden="1" customHeight="1" x14ac:dyDescent="0.45"/>
    <row r="18" customFormat="1" ht="14.25" hidden="1" customHeight="1" x14ac:dyDescent="0.45"/>
    <row r="19" customFormat="1" ht="14.25" hidden="1" customHeight="1" x14ac:dyDescent="0.45"/>
    <row r="20" customFormat="1" ht="14.25" hidden="1" customHeight="1" x14ac:dyDescent="0.45"/>
    <row r="21" customFormat="1" ht="14.25" hidden="1" customHeight="1" x14ac:dyDescent="0.45"/>
    <row r="22" customFormat="1" ht="14.25" hidden="1" customHeight="1" x14ac:dyDescent="0.45"/>
    <row r="23" customFormat="1" ht="14.25" hidden="1" customHeight="1" x14ac:dyDescent="0.45"/>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910126-F56B-4A81-B40A-2B513AED692B}">
  <sheetPr>
    <tabColor theme="4"/>
  </sheetPr>
  <dimension ref="A1:AJ55"/>
  <sheetViews>
    <sheetView zoomScale="80" zoomScaleNormal="80" workbookViewId="0">
      <selection activeCell="L16" sqref="L16"/>
    </sheetView>
  </sheetViews>
  <sheetFormatPr defaultColWidth="9.06640625" defaultRowHeight="14.25" x14ac:dyDescent="0.45"/>
  <cols>
    <col min="1" max="1" width="1.59765625" style="34" customWidth="1"/>
    <col min="2" max="2" width="20.59765625" style="34" customWidth="1"/>
    <col min="3" max="9" width="10.59765625" style="34" customWidth="1"/>
    <col min="10" max="10" width="1.59765625" style="34" customWidth="1"/>
    <col min="11" max="11" width="16.59765625" style="34" customWidth="1"/>
    <col min="12" max="18" width="10.59765625" style="34" customWidth="1"/>
    <col min="19" max="19" width="1.59765625" style="34" customWidth="1"/>
    <col min="20" max="20" width="16.59765625" style="34" customWidth="1"/>
    <col min="21" max="27" width="10.59765625" style="34" customWidth="1"/>
    <col min="28" max="28" width="1.59765625" style="34" customWidth="1"/>
    <col min="29" max="29" width="16.59765625" style="34" customWidth="1"/>
    <col min="30" max="36" width="10.59765625" style="34" customWidth="1"/>
    <col min="37" max="16384" width="9.06640625" style="34"/>
  </cols>
  <sheetData>
    <row r="1" spans="1:22" x14ac:dyDescent="0.45">
      <c r="B1" s="43" t="s">
        <v>70</v>
      </c>
    </row>
    <row r="2" spans="1:22" x14ac:dyDescent="0.45">
      <c r="A2" s="92"/>
      <c r="B2" s="34" t="s">
        <v>88</v>
      </c>
    </row>
    <row r="3" spans="1:22" x14ac:dyDescent="0.45">
      <c r="A3" s="92"/>
      <c r="B3" s="34" t="s">
        <v>89</v>
      </c>
    </row>
    <row r="4" spans="1:22" x14ac:dyDescent="0.45">
      <c r="A4" s="92"/>
      <c r="B4" s="34" t="s">
        <v>91</v>
      </c>
    </row>
    <row r="5" spans="1:22" x14ac:dyDescent="0.45">
      <c r="A5" s="92"/>
      <c r="B5" s="34" t="s">
        <v>90</v>
      </c>
    </row>
    <row r="6" spans="1:22" x14ac:dyDescent="0.45">
      <c r="A6" s="92"/>
    </row>
    <row r="7" spans="1:22" x14ac:dyDescent="0.45">
      <c r="B7" s="142" t="s">
        <v>141</v>
      </c>
      <c r="C7" s="143">
        <v>2020</v>
      </c>
    </row>
    <row r="8" spans="1:22" x14ac:dyDescent="0.45">
      <c r="C8" s="4"/>
    </row>
    <row r="9" spans="1:22" x14ac:dyDescent="0.45">
      <c r="B9" s="155" t="s">
        <v>101</v>
      </c>
      <c r="C9" s="155"/>
      <c r="D9" s="155"/>
      <c r="E9" s="155"/>
      <c r="F9" s="155"/>
      <c r="G9" s="155"/>
      <c r="H9" s="155"/>
      <c r="I9" s="155"/>
      <c r="T9" s="153" t="s">
        <v>63</v>
      </c>
      <c r="U9" s="153"/>
      <c r="V9" s="153"/>
    </row>
    <row r="10" spans="1:22" ht="14.25" customHeight="1" x14ac:dyDescent="0.45">
      <c r="C10" s="154" t="s">
        <v>0</v>
      </c>
      <c r="D10" s="154"/>
      <c r="E10" s="154"/>
      <c r="F10" s="154"/>
      <c r="G10" s="154"/>
      <c r="H10" s="154"/>
      <c r="I10" s="154"/>
      <c r="L10" s="115"/>
      <c r="M10" s="116"/>
      <c r="N10" s="116"/>
      <c r="T10" s="36" t="s">
        <v>80</v>
      </c>
      <c r="U10" s="36" t="s">
        <v>82</v>
      </c>
      <c r="V10" s="36" t="s">
        <v>81</v>
      </c>
    </row>
    <row r="11" spans="1:22" x14ac:dyDescent="0.45">
      <c r="B11" s="37" t="s">
        <v>1</v>
      </c>
      <c r="C11" s="38">
        <v>1</v>
      </c>
      <c r="D11" s="38">
        <v>2</v>
      </c>
      <c r="E11" s="38">
        <v>3</v>
      </c>
      <c r="F11" s="38">
        <v>4</v>
      </c>
      <c r="G11" s="38">
        <v>5</v>
      </c>
      <c r="H11" s="38">
        <v>6</v>
      </c>
      <c r="I11" s="38">
        <v>7</v>
      </c>
      <c r="L11" s="115"/>
      <c r="M11" s="116"/>
      <c r="N11" s="116"/>
      <c r="T11" s="39">
        <v>1</v>
      </c>
      <c r="U11" s="130">
        <v>43830</v>
      </c>
      <c r="V11" s="129">
        <v>5.0658233284294418E-2</v>
      </c>
    </row>
    <row r="12" spans="1:22" x14ac:dyDescent="0.45">
      <c r="B12" s="138">
        <v>2014</v>
      </c>
      <c r="C12" s="41">
        <v>3100</v>
      </c>
      <c r="D12" s="41">
        <v>8910</v>
      </c>
      <c r="E12" s="41">
        <v>11730</v>
      </c>
      <c r="F12" s="41">
        <v>14760</v>
      </c>
      <c r="G12" s="41">
        <v>16150</v>
      </c>
      <c r="H12" s="41">
        <v>16610</v>
      </c>
      <c r="I12" s="41">
        <v>16680</v>
      </c>
      <c r="L12" s="117"/>
      <c r="M12" s="152"/>
      <c r="N12" s="152"/>
      <c r="T12" s="39">
        <v>2</v>
      </c>
      <c r="U12" s="130">
        <v>43830</v>
      </c>
      <c r="V12" s="129">
        <v>5.6523351373090946E-2</v>
      </c>
    </row>
    <row r="13" spans="1:22" x14ac:dyDescent="0.45">
      <c r="B13" s="138">
        <v>2015</v>
      </c>
      <c r="C13" s="41">
        <v>39890</v>
      </c>
      <c r="D13" s="41">
        <v>93590</v>
      </c>
      <c r="E13" s="41">
        <v>123220</v>
      </c>
      <c r="F13" s="41">
        <v>132750</v>
      </c>
      <c r="G13" s="41">
        <v>138310</v>
      </c>
      <c r="H13" s="41">
        <v>142800</v>
      </c>
      <c r="I13" s="41"/>
      <c r="L13" s="117"/>
      <c r="M13" s="152"/>
      <c r="N13" s="152"/>
      <c r="T13" s="39">
        <v>3</v>
      </c>
      <c r="U13" s="130">
        <v>43830</v>
      </c>
      <c r="V13" s="129">
        <v>6.2544210241539222E-2</v>
      </c>
    </row>
    <row r="14" spans="1:22" x14ac:dyDescent="0.45">
      <c r="B14" s="138">
        <v>2016</v>
      </c>
      <c r="C14" s="41">
        <v>98490</v>
      </c>
      <c r="D14" s="41">
        <v>248420</v>
      </c>
      <c r="E14" s="41">
        <v>329270</v>
      </c>
      <c r="F14" s="41">
        <v>366520</v>
      </c>
      <c r="G14" s="41">
        <v>382870</v>
      </c>
      <c r="H14" s="41"/>
      <c r="I14" s="41"/>
      <c r="L14" s="117"/>
      <c r="M14" s="152"/>
      <c r="N14" s="152"/>
      <c r="T14" s="39">
        <v>4</v>
      </c>
      <c r="U14" s="130">
        <v>43830</v>
      </c>
      <c r="V14" s="129">
        <v>6.3540327847234845E-2</v>
      </c>
    </row>
    <row r="15" spans="1:22" x14ac:dyDescent="0.45">
      <c r="B15" s="138">
        <v>2017</v>
      </c>
      <c r="C15" s="41">
        <v>192100</v>
      </c>
      <c r="D15" s="41">
        <v>477950</v>
      </c>
      <c r="E15" s="41">
        <v>610540</v>
      </c>
      <c r="F15" s="41">
        <v>667000</v>
      </c>
      <c r="G15" s="41"/>
      <c r="H15" s="41"/>
      <c r="I15" s="41"/>
      <c r="L15" s="117"/>
      <c r="M15" s="152"/>
      <c r="N15" s="152"/>
      <c r="T15" s="39">
        <v>5</v>
      </c>
      <c r="U15" s="130">
        <v>43830</v>
      </c>
      <c r="V15" s="129">
        <v>6.4606148493571602E-2</v>
      </c>
    </row>
    <row r="16" spans="1:22" x14ac:dyDescent="0.45">
      <c r="B16" s="138">
        <v>2018</v>
      </c>
      <c r="C16" s="41">
        <v>252410</v>
      </c>
      <c r="D16" s="41">
        <v>543110</v>
      </c>
      <c r="E16" s="41">
        <v>732140</v>
      </c>
      <c r="F16" s="41"/>
      <c r="G16" s="41"/>
      <c r="H16" s="41"/>
      <c r="I16" s="41"/>
      <c r="L16" s="117"/>
      <c r="M16" s="152"/>
      <c r="N16" s="152"/>
      <c r="T16" s="39">
        <v>6</v>
      </c>
      <c r="U16" s="130">
        <v>43830</v>
      </c>
      <c r="V16" s="129">
        <v>6.6046689430610428E-2</v>
      </c>
    </row>
    <row r="17" spans="2:28" x14ac:dyDescent="0.45">
      <c r="B17" s="138">
        <v>2019</v>
      </c>
      <c r="C17" s="41">
        <v>91080</v>
      </c>
      <c r="D17" s="41">
        <v>181460</v>
      </c>
      <c r="E17" s="41"/>
      <c r="F17" s="41"/>
      <c r="G17" s="41"/>
      <c r="H17" s="41"/>
      <c r="I17" s="41"/>
      <c r="L17" s="117"/>
      <c r="M17" s="152"/>
      <c r="N17" s="152"/>
      <c r="T17" s="39">
        <v>7</v>
      </c>
      <c r="U17" s="130">
        <v>43830</v>
      </c>
      <c r="V17" s="129">
        <v>6.7542986971359298E-2</v>
      </c>
    </row>
    <row r="18" spans="2:28" x14ac:dyDescent="0.45">
      <c r="B18" s="138">
        <v>2020</v>
      </c>
      <c r="C18" s="41">
        <v>438480</v>
      </c>
      <c r="D18" s="41"/>
      <c r="E18" s="41"/>
      <c r="F18" s="41"/>
      <c r="G18" s="41"/>
      <c r="H18" s="41"/>
      <c r="I18" s="41"/>
      <c r="L18" s="117"/>
      <c r="M18" s="152"/>
      <c r="N18" s="152"/>
      <c r="T18" s="39">
        <v>8</v>
      </c>
      <c r="U18" s="130">
        <v>43830</v>
      </c>
      <c r="V18" s="129">
        <v>6.9098067272169494E-2</v>
      </c>
    </row>
    <row r="19" spans="2:28" x14ac:dyDescent="0.45">
      <c r="B19" s="40"/>
      <c r="C19" s="41"/>
      <c r="D19" s="41"/>
      <c r="E19" s="41"/>
      <c r="F19" s="41"/>
      <c r="G19" s="41"/>
      <c r="H19" s="41"/>
      <c r="I19" s="41"/>
      <c r="K19" s="60"/>
      <c r="L19" s="60"/>
      <c r="M19" s="60"/>
      <c r="N19" s="60"/>
      <c r="T19" s="39">
        <v>9</v>
      </c>
      <c r="U19" s="130">
        <v>43830</v>
      </c>
      <c r="V19" s="129">
        <v>7.071728834630564E-2</v>
      </c>
    </row>
    <row r="20" spans="2:28" x14ac:dyDescent="0.45">
      <c r="B20" s="155" t="s">
        <v>102</v>
      </c>
      <c r="C20" s="155"/>
      <c r="D20" s="155"/>
      <c r="E20" s="155"/>
      <c r="F20" s="155"/>
      <c r="G20" s="155"/>
      <c r="H20" s="155"/>
      <c r="I20" s="155"/>
      <c r="K20" s="155" t="s">
        <v>92</v>
      </c>
      <c r="L20" s="155"/>
      <c r="M20" s="155"/>
      <c r="N20" s="155"/>
      <c r="O20" s="155"/>
      <c r="P20" s="155" t="s">
        <v>62</v>
      </c>
      <c r="Q20" s="155"/>
      <c r="R20" s="155"/>
      <c r="T20" s="39">
        <v>10</v>
      </c>
      <c r="U20" s="130">
        <v>43830</v>
      </c>
      <c r="V20" s="129">
        <v>7.240789352070065E-2</v>
      </c>
    </row>
    <row r="21" spans="2:28" x14ac:dyDescent="0.45">
      <c r="B21" s="43"/>
      <c r="C21" s="156" t="s">
        <v>0</v>
      </c>
      <c r="D21" s="156"/>
      <c r="E21" s="156"/>
      <c r="F21" s="156"/>
      <c r="G21" s="156"/>
      <c r="H21" s="156"/>
      <c r="I21" s="156"/>
      <c r="K21" s="154"/>
      <c r="L21" s="154"/>
      <c r="M21" s="154"/>
      <c r="N21" s="42"/>
      <c r="P21" s="154"/>
      <c r="Q21" s="154"/>
      <c r="R21" s="154"/>
      <c r="T21" s="39">
        <v>1</v>
      </c>
      <c r="U21" s="130">
        <v>44196</v>
      </c>
      <c r="V21" s="129">
        <v>3.755E-2</v>
      </c>
    </row>
    <row r="22" spans="2:28" x14ac:dyDescent="0.45">
      <c r="B22" s="44" t="s">
        <v>1</v>
      </c>
      <c r="C22" s="45">
        <v>1</v>
      </c>
      <c r="D22" s="45">
        <v>2</v>
      </c>
      <c r="E22" s="45">
        <v>3</v>
      </c>
      <c r="F22" s="45">
        <v>4</v>
      </c>
      <c r="G22" s="45">
        <v>5</v>
      </c>
      <c r="H22" s="45">
        <v>6</v>
      </c>
      <c r="I22" s="45">
        <v>7</v>
      </c>
      <c r="K22" s="46" t="s">
        <v>11</v>
      </c>
      <c r="L22" s="46" t="s">
        <v>84</v>
      </c>
      <c r="M22" s="137" t="s">
        <v>86</v>
      </c>
      <c r="N22" s="47" t="s">
        <v>87</v>
      </c>
      <c r="O22" s="136" t="s">
        <v>140</v>
      </c>
      <c r="P22" s="47" t="s">
        <v>85</v>
      </c>
      <c r="Q22" s="47" t="s">
        <v>84</v>
      </c>
      <c r="R22" s="47" t="s">
        <v>87</v>
      </c>
      <c r="T22" s="39">
        <v>2</v>
      </c>
      <c r="U22" s="130">
        <v>44196</v>
      </c>
      <c r="V22" s="129">
        <v>4.2720000000000001E-2</v>
      </c>
    </row>
    <row r="23" spans="2:28" x14ac:dyDescent="0.45">
      <c r="B23" s="42">
        <v>2014</v>
      </c>
      <c r="C23" s="48">
        <f t="shared" ref="C23:C28" si="0">D12/C12</f>
        <v>2.8741935483870966</v>
      </c>
      <c r="D23" s="48">
        <f t="shared" ref="D23:H23" si="1">E12/D12</f>
        <v>1.3164983164983164</v>
      </c>
      <c r="E23" s="48">
        <f t="shared" si="1"/>
        <v>1.2583120204603579</v>
      </c>
      <c r="F23" s="48">
        <f t="shared" si="1"/>
        <v>1.0941734417344173</v>
      </c>
      <c r="G23" s="48">
        <f t="shared" si="1"/>
        <v>1.028482972136223</v>
      </c>
      <c r="H23" s="48">
        <f t="shared" si="1"/>
        <v>1.0042143287176399</v>
      </c>
      <c r="I23" s="48"/>
      <c r="K23" s="49">
        <f>I32</f>
        <v>1</v>
      </c>
      <c r="L23" s="50">
        <f t="shared" ref="L23:L29" si="2">M23*K23</f>
        <v>16680</v>
      </c>
      <c r="M23" s="117" cm="1">
        <f t="array" ref="M23">INDEX(C12:I12,1,COUNT(C12:I12))</f>
        <v>16680</v>
      </c>
      <c r="N23" s="51">
        <f t="shared" ref="N23:N29" si="3">L23-M23</f>
        <v>0</v>
      </c>
      <c r="O23" s="51" cm="1">
        <f t="array" ref="O23">INDEX(C12:I12,1,COUNT(C12:I12))-IF(COUNT(C12:I12)=1,0,INDEX(C12:I12,1,COUNT(C12:I12)-1))</f>
        <v>70</v>
      </c>
      <c r="P23" s="49">
        <v>1</v>
      </c>
      <c r="Q23" s="50">
        <f t="shared" ref="Q23:Q29" si="4">L23*P23</f>
        <v>16680</v>
      </c>
      <c r="R23" s="51">
        <f t="shared" ref="R23:R29" si="5">Q23-M23</f>
        <v>0</v>
      </c>
      <c r="T23" s="39">
        <v>3</v>
      </c>
      <c r="U23" s="130">
        <v>44196</v>
      </c>
      <c r="V23" s="129">
        <v>4.709E-2</v>
      </c>
    </row>
    <row r="24" spans="2:28" x14ac:dyDescent="0.45">
      <c r="B24" s="42">
        <v>2015</v>
      </c>
      <c r="C24" s="48">
        <f t="shared" si="0"/>
        <v>2.3462020556530461</v>
      </c>
      <c r="D24" s="48">
        <f>E13/D13</f>
        <v>1.3165936531680735</v>
      </c>
      <c r="E24" s="48">
        <f>F13/E13</f>
        <v>1.0773413406914463</v>
      </c>
      <c r="F24" s="48">
        <f>G13/F13</f>
        <v>1.0418832391713748</v>
      </c>
      <c r="G24" s="48">
        <f>H13/G13</f>
        <v>1.032463307063842</v>
      </c>
      <c r="H24" s="48"/>
      <c r="I24" s="48"/>
      <c r="K24" s="49">
        <f>H32</f>
        <v>1.0042143287176399</v>
      </c>
      <c r="L24" s="50">
        <f t="shared" si="2"/>
        <v>143401.80614087899</v>
      </c>
      <c r="M24" s="117" cm="1">
        <f t="array" ref="M24">INDEX(C13:I13,1,COUNT(C13:I13))</f>
        <v>142800</v>
      </c>
      <c r="N24" s="51">
        <f t="shared" si="3"/>
        <v>601.80614087899448</v>
      </c>
      <c r="O24" s="51" cm="1">
        <f t="array" ref="O24">INDEX(C13:I13,1,COUNT(C13:I13))-IF(COUNT(C13:I13)=1,0,INDEX(C13:I13,1,COUNT(C13:I13)-1))</f>
        <v>4490</v>
      </c>
      <c r="P24" s="49">
        <v>1.0004</v>
      </c>
      <c r="Q24" s="50">
        <f t="shared" si="4"/>
        <v>143459.16686333533</v>
      </c>
      <c r="R24" s="51">
        <f t="shared" si="5"/>
        <v>659.16686333532562</v>
      </c>
      <c r="T24" s="39">
        <v>4</v>
      </c>
      <c r="U24" s="130">
        <v>44196</v>
      </c>
      <c r="V24" s="129">
        <v>5.0790000000000002E-2</v>
      </c>
    </row>
    <row r="25" spans="2:28" x14ac:dyDescent="0.45">
      <c r="B25" s="42">
        <v>2016</v>
      </c>
      <c r="C25" s="48">
        <f t="shared" si="0"/>
        <v>2.5222865265509187</v>
      </c>
      <c r="D25" s="48">
        <f>E14/D14</f>
        <v>1.3254568875291843</v>
      </c>
      <c r="E25" s="48">
        <f>F14/E14</f>
        <v>1.1131290430345917</v>
      </c>
      <c r="F25" s="48">
        <f>G14/F14</f>
        <v>1.0446087525919459</v>
      </c>
      <c r="G25" s="48"/>
      <c r="H25" s="48"/>
      <c r="I25" s="48"/>
      <c r="J25" s="43"/>
      <c r="K25" s="49">
        <f>G32</f>
        <v>1.036396517809653</v>
      </c>
      <c r="L25" s="50">
        <f t="shared" si="2"/>
        <v>396805.13477378187</v>
      </c>
      <c r="M25" s="117" cm="1">
        <f t="array" ref="M25">INDEX(C14:I14,1,COUNT(C14:I14))</f>
        <v>382870</v>
      </c>
      <c r="N25" s="51">
        <f t="shared" si="3"/>
        <v>13935.134773781872</v>
      </c>
      <c r="O25" s="51" cm="1">
        <f t="array" ref="O25">INDEX(C14:I14,1,COUNT(C14:I14))-IF(COUNT(C14:I14)=1,0,INDEX(C14:I14,1,COUNT(C14:I14)-1))</f>
        <v>16350</v>
      </c>
      <c r="P25" s="49">
        <v>1.004</v>
      </c>
      <c r="Q25" s="50">
        <f t="shared" si="4"/>
        <v>398392.35531287699</v>
      </c>
      <c r="R25" s="51">
        <f t="shared" si="5"/>
        <v>15522.355312876985</v>
      </c>
      <c r="S25" s="43"/>
      <c r="T25" s="39">
        <v>5</v>
      </c>
      <c r="U25" s="130">
        <v>44196</v>
      </c>
      <c r="V25" s="129">
        <v>5.3879999999999997E-2</v>
      </c>
      <c r="AB25" s="43"/>
    </row>
    <row r="26" spans="2:28" x14ac:dyDescent="0.45">
      <c r="B26" s="42">
        <v>2017</v>
      </c>
      <c r="C26" s="48">
        <f t="shared" si="0"/>
        <v>2.4880270692347737</v>
      </c>
      <c r="D26" s="48">
        <f>E15/D15</f>
        <v>1.2774139554346688</v>
      </c>
      <c r="E26" s="48">
        <f>F15/E15</f>
        <v>1.0924755134798703</v>
      </c>
      <c r="F26" s="48"/>
      <c r="G26" s="48"/>
      <c r="H26" s="48"/>
      <c r="I26" s="48"/>
      <c r="J26" s="43"/>
      <c r="K26" s="49">
        <f>F32</f>
        <v>1.0833743962699858</v>
      </c>
      <c r="L26" s="50">
        <f t="shared" si="2"/>
        <v>722610.72231208056</v>
      </c>
      <c r="M26" s="117" cm="1">
        <f t="array" ref="M26">INDEX(C15:I15,1,COUNT(C15:I15))</f>
        <v>667000</v>
      </c>
      <c r="N26" s="51">
        <f t="shared" si="3"/>
        <v>55610.722312080557</v>
      </c>
      <c r="O26" s="51" cm="1">
        <f t="array" ref="O26">INDEX(C15:I15,1,COUNT(C15:I15))-IF(COUNT(C15:I15)=1,0,INDEX(C15:I15,1,COUNT(C15:I15)-1))</f>
        <v>56460</v>
      </c>
      <c r="P26" s="49">
        <v>1.008</v>
      </c>
      <c r="Q26" s="50">
        <f t="shared" si="4"/>
        <v>728391.60809057718</v>
      </c>
      <c r="R26" s="51">
        <f t="shared" si="5"/>
        <v>61391.608090577181</v>
      </c>
      <c r="S26" s="43"/>
      <c r="T26" s="39">
        <v>6</v>
      </c>
      <c r="U26" s="130">
        <v>44196</v>
      </c>
      <c r="V26" s="129">
        <v>5.6120000000000003E-2</v>
      </c>
      <c r="AB26" s="43"/>
    </row>
    <row r="27" spans="2:28" x14ac:dyDescent="0.45">
      <c r="B27" s="42">
        <v>2018</v>
      </c>
      <c r="C27" s="48">
        <f t="shared" si="0"/>
        <v>2.1516976348005228</v>
      </c>
      <c r="D27" s="48">
        <f>E16/D16</f>
        <v>1.3480510393842868</v>
      </c>
      <c r="E27" s="48"/>
      <c r="F27" s="48"/>
      <c r="G27" s="48"/>
      <c r="H27" s="48"/>
      <c r="I27" s="48"/>
      <c r="J27" s="43"/>
      <c r="K27" s="49">
        <f>E32</f>
        <v>1.1904961695883187</v>
      </c>
      <c r="L27" s="50">
        <f t="shared" si="2"/>
        <v>871609.86560239166</v>
      </c>
      <c r="M27" s="117" cm="1">
        <f t="array" ref="M27">INDEX(C16:I16,1,COUNT(C16:I16))</f>
        <v>732140</v>
      </c>
      <c r="N27" s="51">
        <f t="shared" si="3"/>
        <v>139469.86560239166</v>
      </c>
      <c r="O27" s="51" cm="1">
        <f t="array" ref="O27">INDEX(C16:I16,1,COUNT(C16:I16))-IF(COUNT(C16:I16)=1,0,INDEX(C16:I16,1,COUNT(C16:I16)-1))</f>
        <v>189030</v>
      </c>
      <c r="P27" s="49">
        <v>1.02</v>
      </c>
      <c r="Q27" s="50">
        <f t="shared" si="4"/>
        <v>889042.06291443948</v>
      </c>
      <c r="R27" s="51">
        <f t="shared" si="5"/>
        <v>156902.06291443948</v>
      </c>
      <c r="S27" s="43"/>
      <c r="T27" s="39">
        <v>7</v>
      </c>
      <c r="U27" s="130">
        <v>44196</v>
      </c>
      <c r="V27" s="129">
        <v>5.8360000000000002E-2</v>
      </c>
      <c r="AB27" s="43"/>
    </row>
    <row r="28" spans="2:28" x14ac:dyDescent="0.45">
      <c r="B28" s="42">
        <v>2019</v>
      </c>
      <c r="C28" s="48">
        <f t="shared" si="0"/>
        <v>1.9923144488361879</v>
      </c>
      <c r="D28" s="48"/>
      <c r="E28" s="48"/>
      <c r="F28" s="48"/>
      <c r="G28" s="48"/>
      <c r="H28" s="48"/>
      <c r="I28" s="48"/>
      <c r="K28" s="49">
        <f>D32</f>
        <v>1.567885485815488</v>
      </c>
      <c r="L28" s="50">
        <f t="shared" si="2"/>
        <v>284508.50025607843</v>
      </c>
      <c r="M28" s="117" cm="1">
        <f t="array" ref="M28">INDEX(C17:I17,1,COUNT(C17:I17))</f>
        <v>181460</v>
      </c>
      <c r="N28" s="51">
        <f t="shared" si="3"/>
        <v>103048.50025607843</v>
      </c>
      <c r="O28" s="51" cm="1">
        <f t="array" ref="O28">INDEX(C17:I17,1,COUNT(C17:I17))-IF(COUNT(C17:I17)=1,0,INDEX(C17:I17,1,COUNT(C17:I17)-1))</f>
        <v>90380</v>
      </c>
      <c r="P28" s="49">
        <v>1.04</v>
      </c>
      <c r="Q28" s="50">
        <f t="shared" si="4"/>
        <v>295888.84026632155</v>
      </c>
      <c r="R28" s="51">
        <f t="shared" si="5"/>
        <v>114428.84026632155</v>
      </c>
      <c r="T28" s="39">
        <v>8</v>
      </c>
      <c r="U28" s="130">
        <v>44196</v>
      </c>
      <c r="V28" s="129">
        <v>5.9959999999999999E-2</v>
      </c>
    </row>
    <row r="29" spans="2:28" x14ac:dyDescent="0.45">
      <c r="B29" s="42">
        <v>2020</v>
      </c>
      <c r="C29" s="48"/>
      <c r="D29" s="48"/>
      <c r="E29" s="48"/>
      <c r="F29" s="48"/>
      <c r="G29" s="48"/>
      <c r="H29" s="48"/>
      <c r="I29" s="48"/>
      <c r="J29" s="52"/>
      <c r="K29" s="49">
        <f>C32</f>
        <v>3.5972883587889166</v>
      </c>
      <c r="L29" s="50">
        <f t="shared" si="2"/>
        <v>1577338.9995617641</v>
      </c>
      <c r="M29" s="117" cm="1">
        <f t="array" ref="M29">INDEX(C18:I18,1,COUNT(C18:I18))</f>
        <v>438480</v>
      </c>
      <c r="N29" s="51">
        <f t="shared" si="3"/>
        <v>1138858.9995617641</v>
      </c>
      <c r="O29" s="51" cm="1">
        <f t="array" ref="O29">INDEX(C18:I18,1,COUNT(C18:I18))-IF(COUNT(C18:I18)=1,0,INDEX(C18:I18,1,COUNT(C18:I18)-1))</f>
        <v>438480</v>
      </c>
      <c r="P29" s="49">
        <v>1.07</v>
      </c>
      <c r="Q29" s="50">
        <f t="shared" si="4"/>
        <v>1687752.7295310877</v>
      </c>
      <c r="R29" s="51">
        <f t="shared" si="5"/>
        <v>1249272.7295310877</v>
      </c>
      <c r="S29" s="52"/>
      <c r="T29" s="39">
        <v>9</v>
      </c>
      <c r="U29" s="130">
        <v>44196</v>
      </c>
      <c r="V29" s="129">
        <v>6.1249999999999999E-2</v>
      </c>
      <c r="AB29" s="52"/>
    </row>
    <row r="30" spans="2:28" ht="14.65" thickBot="1" x14ac:dyDescent="0.5">
      <c r="B30" s="56" t="s">
        <v>0</v>
      </c>
      <c r="C30" s="57" t="s">
        <v>3</v>
      </c>
      <c r="D30" s="57" t="s">
        <v>4</v>
      </c>
      <c r="E30" s="57" t="s">
        <v>5</v>
      </c>
      <c r="F30" s="57" t="s">
        <v>6</v>
      </c>
      <c r="G30" s="57" t="s">
        <v>7</v>
      </c>
      <c r="H30" s="57" t="s">
        <v>8</v>
      </c>
      <c r="I30" s="45" t="s">
        <v>2</v>
      </c>
      <c r="J30" s="35"/>
      <c r="K30" s="53"/>
      <c r="L30" s="54">
        <f>SUM(L23:L29)</f>
        <v>4012955.0286469758</v>
      </c>
      <c r="M30" s="54">
        <f>SUM(M23:M29)</f>
        <v>2561430</v>
      </c>
      <c r="N30" s="55">
        <f>SUM(N23:N29)</f>
        <v>1451525.0286469755</v>
      </c>
      <c r="O30" s="55">
        <f>SUM(O23:O29)</f>
        <v>795260</v>
      </c>
      <c r="P30" s="53"/>
      <c r="Q30" s="54">
        <f>SUM(Q23:Q29)</f>
        <v>4159606.7629786385</v>
      </c>
      <c r="R30" s="55">
        <f>SUM(R23:R29)</f>
        <v>1598176.7629786381</v>
      </c>
      <c r="S30" s="35"/>
      <c r="T30" s="39">
        <v>10</v>
      </c>
      <c r="U30" s="130">
        <v>44196</v>
      </c>
      <c r="V30" s="129">
        <v>6.2280000000000002E-2</v>
      </c>
      <c r="AB30" s="35"/>
    </row>
    <row r="31" spans="2:28" ht="14.65" thickTop="1" x14ac:dyDescent="0.45">
      <c r="B31" s="44" t="s">
        <v>9</v>
      </c>
      <c r="C31" s="48">
        <f>SUM(D12:D17)/SUM(C12:C17)</f>
        <v>2.2943565657908342</v>
      </c>
      <c r="D31" s="48">
        <f>SUM(E12:E16)/SUM(D12:D16)</f>
        <v>1.3170017055642211</v>
      </c>
      <c r="E31" s="48">
        <f>SUM(F12:F15)/SUM(E12:E15)</f>
        <v>1.0988778890170829</v>
      </c>
      <c r="F31" s="48">
        <f>SUM(G12:G14)/SUM(F12:F14)</f>
        <v>1.0453280936910296</v>
      </c>
      <c r="G31" s="48">
        <f>SUM(H12:H13)/SUM(G12:G13)</f>
        <v>1.0320471319435454</v>
      </c>
      <c r="H31" s="48">
        <f>SUM(I12)/SUM(H12)</f>
        <v>1.0042143287176399</v>
      </c>
      <c r="I31" s="48">
        <v>1</v>
      </c>
      <c r="N31" s="52"/>
    </row>
    <row r="32" spans="2:28" x14ac:dyDescent="0.45">
      <c r="B32" s="44" t="s">
        <v>10</v>
      </c>
      <c r="C32" s="48">
        <f>PRODUCT(C31:$I31)</f>
        <v>3.5972883587889166</v>
      </c>
      <c r="D32" s="48">
        <f>PRODUCT(D31:$I31)</f>
        <v>1.567885485815488</v>
      </c>
      <c r="E32" s="48">
        <f>PRODUCT(E31:$I31)</f>
        <v>1.1904961695883187</v>
      </c>
      <c r="F32" s="48">
        <f>PRODUCT(F31:$I31)</f>
        <v>1.0833743962699858</v>
      </c>
      <c r="G32" s="48">
        <f>PRODUCT(G31:$I31)</f>
        <v>1.036396517809653</v>
      </c>
      <c r="H32" s="48">
        <f>PRODUCT(H31:$I31)</f>
        <v>1.0042143287176399</v>
      </c>
      <c r="I32" s="48">
        <f>PRODUCT(I31:$I31)</f>
        <v>1</v>
      </c>
      <c r="L32" s="61"/>
      <c r="M32" s="61"/>
      <c r="N32" s="61"/>
      <c r="O32" s="61"/>
      <c r="P32" s="61"/>
      <c r="Q32" s="61"/>
      <c r="R32" s="61"/>
    </row>
    <row r="34" spans="2:36" x14ac:dyDescent="0.45">
      <c r="B34" s="155" t="s">
        <v>99</v>
      </c>
      <c r="C34" s="155"/>
      <c r="D34" s="155"/>
      <c r="E34" s="155"/>
      <c r="F34" s="155"/>
      <c r="G34" s="155"/>
      <c r="H34" s="155"/>
      <c r="I34" s="155"/>
      <c r="K34" s="155" t="s">
        <v>100</v>
      </c>
      <c r="L34" s="155"/>
      <c r="M34" s="155"/>
      <c r="N34" s="155"/>
      <c r="O34" s="155"/>
      <c r="P34" s="155"/>
      <c r="Q34" s="155"/>
      <c r="R34" s="155"/>
      <c r="T34" s="153" t="s">
        <v>108</v>
      </c>
      <c r="U34" s="153"/>
      <c r="V34" s="153"/>
      <c r="W34" s="153"/>
      <c r="X34" s="153"/>
      <c r="Y34" s="153"/>
      <c r="Z34" s="153"/>
      <c r="AA34" s="153"/>
      <c r="AC34" s="153" t="s">
        <v>109</v>
      </c>
      <c r="AD34" s="153"/>
      <c r="AE34" s="153"/>
      <c r="AF34" s="153"/>
      <c r="AG34" s="153"/>
      <c r="AH34" s="153"/>
      <c r="AI34" s="153"/>
      <c r="AJ34" s="153"/>
    </row>
    <row r="35" spans="2:36" x14ac:dyDescent="0.45">
      <c r="B35" s="44"/>
      <c r="C35" s="154" t="s">
        <v>1</v>
      </c>
      <c r="D35" s="154"/>
      <c r="E35" s="154"/>
      <c r="F35" s="154"/>
      <c r="G35" s="154"/>
      <c r="H35" s="154"/>
      <c r="I35" s="154"/>
      <c r="J35" s="47"/>
      <c r="K35" s="44"/>
      <c r="L35" s="154" t="s">
        <v>1</v>
      </c>
      <c r="M35" s="154"/>
      <c r="N35" s="154"/>
      <c r="O35" s="154"/>
      <c r="P35" s="154"/>
      <c r="Q35" s="154"/>
      <c r="R35" s="154"/>
      <c r="S35" s="120"/>
      <c r="T35" s="44"/>
      <c r="U35" s="154" t="s">
        <v>1</v>
      </c>
      <c r="V35" s="154"/>
      <c r="W35" s="154"/>
      <c r="X35" s="154"/>
      <c r="Y35" s="154"/>
      <c r="Z35" s="154"/>
      <c r="AA35" s="154"/>
      <c r="AB35" s="120"/>
      <c r="AC35" s="44"/>
      <c r="AD35" s="154" t="s">
        <v>1</v>
      </c>
      <c r="AE35" s="154"/>
      <c r="AF35" s="154"/>
      <c r="AG35" s="154"/>
      <c r="AH35" s="154"/>
      <c r="AI35" s="154"/>
      <c r="AJ35" s="154"/>
    </row>
    <row r="36" spans="2:36" x14ac:dyDescent="0.45">
      <c r="B36" s="43" t="s">
        <v>45</v>
      </c>
      <c r="C36" s="58">
        <v>2014</v>
      </c>
      <c r="D36" s="58">
        <v>2015</v>
      </c>
      <c r="E36" s="58">
        <v>2016</v>
      </c>
      <c r="F36" s="58">
        <v>2017</v>
      </c>
      <c r="G36" s="58">
        <v>2018</v>
      </c>
      <c r="H36" s="58">
        <v>2019</v>
      </c>
      <c r="I36" s="58">
        <v>2020</v>
      </c>
      <c r="J36" s="58"/>
      <c r="K36" s="43" t="s">
        <v>45</v>
      </c>
      <c r="L36" s="58">
        <v>2014</v>
      </c>
      <c r="M36" s="58">
        <v>2015</v>
      </c>
      <c r="N36" s="58">
        <v>2016</v>
      </c>
      <c r="O36" s="58">
        <v>2017</v>
      </c>
      <c r="P36" s="58">
        <v>2018</v>
      </c>
      <c r="Q36" s="58">
        <v>2019</v>
      </c>
      <c r="R36" s="58">
        <v>2020</v>
      </c>
      <c r="S36" s="58"/>
      <c r="T36" s="43" t="s">
        <v>45</v>
      </c>
      <c r="U36" s="58">
        <v>2013</v>
      </c>
      <c r="V36" s="58">
        <v>2014</v>
      </c>
      <c r="W36" s="58">
        <v>2015</v>
      </c>
      <c r="X36" s="58">
        <v>2016</v>
      </c>
      <c r="Y36" s="58">
        <v>2017</v>
      </c>
      <c r="Z36" s="58">
        <v>2018</v>
      </c>
      <c r="AA36" s="58">
        <v>2019</v>
      </c>
      <c r="AB36" s="58"/>
      <c r="AC36" s="43" t="s">
        <v>45</v>
      </c>
      <c r="AD36" s="58">
        <v>2013</v>
      </c>
      <c r="AE36" s="58">
        <v>2014</v>
      </c>
      <c r="AF36" s="58">
        <v>2015</v>
      </c>
      <c r="AG36" s="58">
        <v>2016</v>
      </c>
      <c r="AH36" s="58">
        <v>2017</v>
      </c>
      <c r="AI36" s="58">
        <v>2018</v>
      </c>
      <c r="AJ36" s="58">
        <v>2019</v>
      </c>
    </row>
    <row r="37" spans="2:36" x14ac:dyDescent="0.45">
      <c r="B37" s="56">
        <v>2021</v>
      </c>
      <c r="C37" s="59"/>
      <c r="D37" s="63">
        <f ca="1">OFFSET($M$23,D$36-$C$7+6,0)*IFERROR(PRODUCT(OFFSET($C$31,0,$C$7-D$36,1,$B37-$C$7-1)),1)*(OFFSET($B$31,0,$B37-D$36)-1)</f>
        <v>601.806140878983</v>
      </c>
      <c r="E37" s="63">
        <f t="shared" ref="E37:I42" ca="1" si="6">OFFSET($M$23,E$36-$C$7+6,0)*IFERROR(PRODUCT(OFFSET($C$31,0,$C$7-E$36,1,$B37-$C$7-1)),1)*(OFFSET($B$31,0,$B37-E$36)-1)</f>
        <v>12269.885407225212</v>
      </c>
      <c r="F37" s="63">
        <f t="shared" ca="1" si="6"/>
        <v>30233.838491916766</v>
      </c>
      <c r="G37" s="63">
        <f t="shared" ca="1" si="6"/>
        <v>72392.457664967107</v>
      </c>
      <c r="H37" s="63">
        <f t="shared" ca="1" si="6"/>
        <v>57523.129491683569</v>
      </c>
      <c r="I37" s="63">
        <f t="shared" ca="1" si="6"/>
        <v>567549.46696796501</v>
      </c>
      <c r="J37" s="59"/>
      <c r="K37" s="56">
        <v>2021</v>
      </c>
      <c r="L37" s="59"/>
      <c r="M37" s="63">
        <f ca="1">IFERROR(D37*($Q$24-$M$24)/($L$24-$M$24),0)</f>
        <v>659.16686333531311</v>
      </c>
      <c r="N37" s="63">
        <f ca="1">IFERROR(E37*($Q$25-$M$25)/($L$25-$M$25),0)</f>
        <v>13667.433005209865</v>
      </c>
      <c r="O37" s="63">
        <f ca="1">IFERROR(F37*($Q$26-$M$26)/($L$26-$M$26),0)</f>
        <v>33376.728202761566</v>
      </c>
      <c r="P37" s="63">
        <f ca="1">IFERROR(G37*($Q$27-$M$27)/($L$27-$M$27),0)</f>
        <v>81440.717663420379</v>
      </c>
      <c r="Q37" s="63">
        <f ca="1">IFERROR(H37*($Q$28-$M$28)/($L$28-$M$28),0)</f>
        <v>63875.796152933581</v>
      </c>
      <c r="R37" s="63">
        <f t="shared" ref="R37:R42" ca="1" si="7">IFERROR(I37*($Q$29-$M$29)/($L$29-$M$29),0)</f>
        <v>622574.06054289232</v>
      </c>
      <c r="S37" s="59"/>
      <c r="T37" s="56">
        <v>2020</v>
      </c>
      <c r="V37" s="64">
        <v>48.183545284600001</v>
      </c>
      <c r="W37" s="64">
        <v>5114.3946520565996</v>
      </c>
      <c r="X37" s="64">
        <v>20989.885407225229</v>
      </c>
      <c r="Y37" s="64">
        <v>56289.838491916773</v>
      </c>
      <c r="Z37" s="64">
        <v>154574.28465294701</v>
      </c>
      <c r="AA37" s="64">
        <v>94022.129491683561</v>
      </c>
      <c r="AB37" s="59"/>
      <c r="AC37" s="56">
        <v>2020</v>
      </c>
      <c r="AE37" s="64">
        <v>294.38529463920003</v>
      </c>
      <c r="AF37" s="64">
        <v>5217.2947553271997</v>
      </c>
      <c r="AG37" s="64">
        <v>22766.433005209867</v>
      </c>
      <c r="AH37" s="64">
        <v>61698.728202761566</v>
      </c>
      <c r="AI37" s="64">
        <v>168632.74526293</v>
      </c>
      <c r="AJ37" s="64">
        <v>119903.375513254</v>
      </c>
    </row>
    <row r="38" spans="2:36" x14ac:dyDescent="0.45">
      <c r="B38" s="56">
        <v>2022</v>
      </c>
      <c r="C38" s="59"/>
      <c r="D38" s="59"/>
      <c r="E38" s="63">
        <f t="shared" ca="1" si="6"/>
        <v>1665.249366556623</v>
      </c>
      <c r="F38" s="63">
        <f t="shared" ca="1" si="6"/>
        <v>22344.344817655052</v>
      </c>
      <c r="G38" s="63">
        <f t="shared" ca="1" si="6"/>
        <v>36467.922618511962</v>
      </c>
      <c r="H38" s="63">
        <f t="shared" ca="1" si="6"/>
        <v>23630.147354833847</v>
      </c>
      <c r="I38" s="63">
        <f t="shared" ca="1" si="6"/>
        <v>318913.05687670916</v>
      </c>
      <c r="J38" s="59"/>
      <c r="K38" s="56">
        <v>2022</v>
      </c>
      <c r="L38" s="59"/>
      <c r="M38" s="59"/>
      <c r="N38" s="63">
        <f ca="1">IFERROR(E38*($Q$25-$M$25)/($L$25-$M$25),0)</f>
        <v>1854.9223076670792</v>
      </c>
      <c r="O38" s="63">
        <f ca="1">IFERROR(F38*($Q$26-$M$26)/($L$26-$M$26),0)</f>
        <v>24667.100211144098</v>
      </c>
      <c r="P38" s="63">
        <f ca="1">IFERROR(G38*($Q$27-$M$27)/($L$27-$M$27),0)</f>
        <v>41026.011349010398</v>
      </c>
      <c r="Q38" s="63">
        <f ca="1">IFERROR(H38*($Q$28-$M$28)/($L$28-$M$28),0)</f>
        <v>26239.783698127387</v>
      </c>
      <c r="R38" s="63">
        <f t="shared" ca="1" si="7"/>
        <v>349832.05576878128</v>
      </c>
      <c r="S38" s="59"/>
      <c r="T38" s="56">
        <v>2021</v>
      </c>
      <c r="V38" s="59"/>
      <c r="W38" s="65">
        <v>582.80614087899448</v>
      </c>
      <c r="X38" s="65">
        <v>11683.885407225229</v>
      </c>
      <c r="Y38" s="65">
        <v>28321.838491916773</v>
      </c>
      <c r="Z38" s="65">
        <v>77317.457664967005</v>
      </c>
      <c r="AA38" s="65">
        <v>59324.129491683561</v>
      </c>
      <c r="AB38" s="59"/>
      <c r="AC38" s="56">
        <v>2021</v>
      </c>
      <c r="AE38" s="59"/>
      <c r="AF38" s="65">
        <v>658.166863335313</v>
      </c>
      <c r="AG38" s="65">
        <v>13096.433005209865</v>
      </c>
      <c r="AH38" s="65">
        <v>35331.728202761566</v>
      </c>
      <c r="AI38" s="65">
        <v>83648.717663420393</v>
      </c>
      <c r="AJ38" s="65">
        <v>64784.796152933581</v>
      </c>
    </row>
    <row r="39" spans="2:36" x14ac:dyDescent="0.45">
      <c r="B39" s="56">
        <v>2023</v>
      </c>
      <c r="C39" s="59"/>
      <c r="D39" s="59"/>
      <c r="E39" s="59"/>
      <c r="F39" s="63">
        <f t="shared" ca="1" si="6"/>
        <v>3032.5390025087031</v>
      </c>
      <c r="G39" s="63">
        <f t="shared" ca="1" si="6"/>
        <v>26951.650151516478</v>
      </c>
      <c r="H39" s="63">
        <f t="shared" ca="1" si="6"/>
        <v>11903.759217407245</v>
      </c>
      <c r="I39" s="63">
        <f t="shared" ca="1" si="6"/>
        <v>131007.51982672747</v>
      </c>
      <c r="J39" s="59"/>
      <c r="K39" s="56">
        <v>2023</v>
      </c>
      <c r="L39" s="59"/>
      <c r="M39" s="59"/>
      <c r="N39" s="59"/>
      <c r="O39" s="63">
        <f ca="1">IFERROR(F39*($Q$26-$M$26)/($L$26-$M$26),0)</f>
        <v>3347.7796766714737</v>
      </c>
      <c r="P39" s="63">
        <f ca="1">IFERROR(G39*($Q$27-$M$27)/($L$27-$M$27),0)</f>
        <v>30320.309619977761</v>
      </c>
      <c r="Q39" s="63">
        <f ca="1">IFERROR(H39*($Q$28-$M$28)/($L$28-$M$28),0)</f>
        <v>13218.371530614289</v>
      </c>
      <c r="R39" s="63">
        <f t="shared" ca="1" si="7"/>
        <v>143708.8541654518</v>
      </c>
      <c r="S39" s="59"/>
      <c r="T39" s="56">
        <v>2022</v>
      </c>
      <c r="V39" s="59"/>
      <c r="W39" s="59"/>
      <c r="X39" s="65">
        <v>1772.2493665566435</v>
      </c>
      <c r="Y39" s="65">
        <v>20308.344817655045</v>
      </c>
      <c r="Z39" s="65">
        <v>39742.922618511897</v>
      </c>
      <c r="AA39" s="65">
        <v>23799.14735483384</v>
      </c>
      <c r="AB39" s="59"/>
      <c r="AC39" s="56">
        <v>2022</v>
      </c>
      <c r="AE39" s="59"/>
      <c r="AF39" s="59"/>
      <c r="AG39" s="65">
        <v>1849.9223076670792</v>
      </c>
      <c r="AH39" s="65">
        <v>27115.100211144098</v>
      </c>
      <c r="AI39" s="65">
        <v>40310.011349010398</v>
      </c>
      <c r="AJ39" s="65">
        <v>27258.783698127387</v>
      </c>
    </row>
    <row r="40" spans="2:36" x14ac:dyDescent="0.45">
      <c r="B40" s="56">
        <v>2024</v>
      </c>
      <c r="C40" s="59"/>
      <c r="D40" s="59"/>
      <c r="E40" s="59"/>
      <c r="F40" s="59"/>
      <c r="G40" s="63">
        <f t="shared" ca="1" si="6"/>
        <v>3657.8351673960942</v>
      </c>
      <c r="H40" s="63">
        <f t="shared" ca="1" si="6"/>
        <v>8797.4836754915941</v>
      </c>
      <c r="I40" s="63">
        <f t="shared" ca="1" si="6"/>
        <v>65995.43998899599</v>
      </c>
      <c r="J40" s="59"/>
      <c r="K40" s="56">
        <v>2024</v>
      </c>
      <c r="L40" s="59"/>
      <c r="M40" s="59"/>
      <c r="N40" s="59"/>
      <c r="O40" s="59"/>
      <c r="P40" s="63">
        <f ca="1">IFERROR(G40*($Q$27-$M$27)/($L$27-$M$27),0)</f>
        <v>4115.024282030924</v>
      </c>
      <c r="Q40" s="63">
        <f ca="1">IFERROR(H40*($Q$28-$M$28)/($L$28-$M$28),0)</f>
        <v>9769.049056965956</v>
      </c>
      <c r="R40" s="63">
        <f t="shared" ca="1" si="7"/>
        <v>72393.776124510288</v>
      </c>
      <c r="S40" s="59"/>
      <c r="T40" s="56">
        <v>2023</v>
      </c>
      <c r="V40" s="59"/>
      <c r="W40" s="59"/>
      <c r="X40" s="59"/>
      <c r="Y40" s="65">
        <v>3147.5390025087399</v>
      </c>
      <c r="Z40" s="65">
        <v>25166.650151516398</v>
      </c>
      <c r="AA40" s="65">
        <v>12176.759217407263</v>
      </c>
      <c r="AB40" s="59"/>
      <c r="AC40" s="56">
        <v>2023</v>
      </c>
      <c r="AE40" s="59"/>
      <c r="AF40" s="59"/>
      <c r="AG40" s="59"/>
      <c r="AH40" s="65">
        <v>3319.7352418404998</v>
      </c>
      <c r="AI40" s="65">
        <v>29649.309619977801</v>
      </c>
      <c r="AJ40" s="65">
        <v>12993.371530614289</v>
      </c>
    </row>
    <row r="41" spans="2:36" x14ac:dyDescent="0.45">
      <c r="B41" s="56">
        <v>2025</v>
      </c>
      <c r="C41" s="59"/>
      <c r="D41" s="59"/>
      <c r="E41" s="59"/>
      <c r="F41" s="59"/>
      <c r="G41" s="59"/>
      <c r="H41" s="63">
        <f t="shared" ca="1" si="6"/>
        <v>1193.9805166621886</v>
      </c>
      <c r="I41" s="63">
        <f t="shared" ca="1" si="6"/>
        <v>48773.98772574772</v>
      </c>
      <c r="J41" s="59"/>
      <c r="K41" s="56">
        <v>2025</v>
      </c>
      <c r="L41" s="59"/>
      <c r="M41" s="59"/>
      <c r="N41" s="59"/>
      <c r="O41" s="59"/>
      <c r="P41" s="59"/>
      <c r="Q41" s="63">
        <f ca="1">IFERROR(H41*($Q$28-$M$28)/($L$28-$M$28),0)</f>
        <v>1325.8398276803514</v>
      </c>
      <c r="R41" s="63">
        <f t="shared" ca="1" si="7"/>
        <v>53502.683650660372</v>
      </c>
      <c r="S41" s="59"/>
      <c r="T41" s="56">
        <v>2024</v>
      </c>
      <c r="V41" s="59"/>
      <c r="W41" s="59"/>
      <c r="X41" s="59"/>
      <c r="Y41" s="59"/>
      <c r="Z41" s="65">
        <v>3836.8351673961101</v>
      </c>
      <c r="AA41" s="65">
        <v>8479.4836754915887</v>
      </c>
      <c r="AB41" s="59"/>
      <c r="AC41" s="56">
        <v>2024</v>
      </c>
      <c r="AE41" s="59"/>
      <c r="AF41" s="59"/>
      <c r="AG41" s="59"/>
      <c r="AH41" s="59"/>
      <c r="AI41" s="65">
        <v>4209.0242820309204</v>
      </c>
      <c r="AJ41" s="65">
        <v>8796.049056965956</v>
      </c>
    </row>
    <row r="42" spans="2:36" x14ac:dyDescent="0.45">
      <c r="B42" s="56">
        <v>2026</v>
      </c>
      <c r="C42" s="59"/>
      <c r="D42" s="59"/>
      <c r="E42" s="59"/>
      <c r="F42" s="59"/>
      <c r="G42" s="59"/>
      <c r="H42" s="59"/>
      <c r="I42" s="63">
        <f t="shared" ca="1" si="6"/>
        <v>6619.5281756188533</v>
      </c>
      <c r="J42" s="59"/>
      <c r="K42" s="56">
        <v>2026</v>
      </c>
      <c r="L42" s="59"/>
      <c r="M42" s="59"/>
      <c r="N42" s="59"/>
      <c r="O42" s="59"/>
      <c r="P42" s="59"/>
      <c r="Q42" s="59"/>
      <c r="R42" s="63">
        <f t="shared" ca="1" si="7"/>
        <v>7261.2992787917283</v>
      </c>
      <c r="S42" s="59"/>
      <c r="T42" s="56">
        <v>2025</v>
      </c>
      <c r="U42" s="59"/>
      <c r="V42" s="59"/>
      <c r="W42" s="59"/>
      <c r="X42" s="59"/>
      <c r="Y42" s="59"/>
      <c r="Z42" s="59"/>
      <c r="AA42" s="65">
        <v>1200.9805166621809</v>
      </c>
      <c r="AB42" s="59"/>
      <c r="AC42" s="56">
        <v>2025</v>
      </c>
      <c r="AD42" s="59"/>
      <c r="AE42" s="59"/>
      <c r="AF42" s="59"/>
      <c r="AG42" s="59"/>
      <c r="AH42" s="59"/>
      <c r="AI42" s="59"/>
      <c r="AJ42" s="65">
        <v>1249.8398276803514</v>
      </c>
    </row>
    <row r="43" spans="2:36" ht="14.65" thickBot="1" x14ac:dyDescent="0.5">
      <c r="B43" s="43" t="s">
        <v>26</v>
      </c>
      <c r="D43" s="131">
        <f ca="1">SUM(D37:D42)</f>
        <v>601.806140878983</v>
      </c>
      <c r="E43" s="131">
        <f t="shared" ref="E43:I43" ca="1" si="8">SUM(E37:E42)</f>
        <v>13935.134773781836</v>
      </c>
      <c r="F43" s="131">
        <f t="shared" ca="1" si="8"/>
        <v>55610.722312080521</v>
      </c>
      <c r="G43" s="131">
        <f t="shared" ca="1" si="8"/>
        <v>139469.86560239163</v>
      </c>
      <c r="H43" s="131">
        <f ca="1">SUM(H37:H42)</f>
        <v>103048.50025607845</v>
      </c>
      <c r="I43" s="131">
        <f t="shared" ca="1" si="8"/>
        <v>1138858.9995617643</v>
      </c>
      <c r="J43" s="62"/>
      <c r="K43" s="43" t="s">
        <v>26</v>
      </c>
      <c r="M43" s="131">
        <f ca="1">SUM(M37:M42)</f>
        <v>659.16686333531311</v>
      </c>
      <c r="N43" s="131">
        <f t="shared" ref="N43:R43" ca="1" si="9">SUM(N37:N42)</f>
        <v>15522.355312876944</v>
      </c>
      <c r="O43" s="131">
        <f t="shared" ca="1" si="9"/>
        <v>61391.608090577138</v>
      </c>
      <c r="P43" s="131">
        <f t="shared" ca="1" si="9"/>
        <v>156902.06291443948</v>
      </c>
      <c r="Q43" s="131">
        <f t="shared" ca="1" si="9"/>
        <v>114428.84026632155</v>
      </c>
      <c r="R43" s="131">
        <f t="shared" ca="1" si="9"/>
        <v>1249272.7295310877</v>
      </c>
      <c r="S43" s="62"/>
      <c r="T43" s="43" t="s">
        <v>26</v>
      </c>
      <c r="V43" s="131">
        <f>SUM(V37:V42)</f>
        <v>48.183545284600001</v>
      </c>
      <c r="W43" s="131">
        <f t="shared" ref="W43:AA43" si="10">SUM(W37:W42)</f>
        <v>5697.2007929355941</v>
      </c>
      <c r="X43" s="131">
        <f t="shared" si="10"/>
        <v>34446.020181007101</v>
      </c>
      <c r="Y43" s="131">
        <f t="shared" si="10"/>
        <v>108067.56080399733</v>
      </c>
      <c r="Z43" s="131">
        <f>SUM(Z37:Z42)</f>
        <v>300638.15025533841</v>
      </c>
      <c r="AA43" s="131">
        <f t="shared" si="10"/>
        <v>199002.629747762</v>
      </c>
      <c r="AB43" s="62"/>
      <c r="AC43" s="43" t="s">
        <v>26</v>
      </c>
      <c r="AE43" s="131">
        <f>SUM(AE37:AE42)</f>
        <v>294.38529463920003</v>
      </c>
      <c r="AF43" s="131">
        <f t="shared" ref="AF43" si="11">SUM(AF37:AF42)</f>
        <v>5875.4616186625126</v>
      </c>
      <c r="AG43" s="131">
        <f t="shared" ref="AG43" si="12">SUM(AG37:AG42)</f>
        <v>37712.788318086816</v>
      </c>
      <c r="AH43" s="131">
        <f t="shared" ref="AH43" si="13">SUM(AH37:AH42)</f>
        <v>127465.29185850773</v>
      </c>
      <c r="AI43" s="131">
        <f t="shared" ref="AI43" si="14">SUM(AI37:AI42)</f>
        <v>326449.80817736953</v>
      </c>
      <c r="AJ43" s="131">
        <f t="shared" ref="AJ43" si="15">SUM(AJ37:AJ42)</f>
        <v>234986.21577957555</v>
      </c>
    </row>
    <row r="44" spans="2:36" ht="14.65" thickTop="1" x14ac:dyDescent="0.45">
      <c r="M44" s="119"/>
      <c r="N44" s="119"/>
      <c r="O44" s="119"/>
      <c r="P44" s="119"/>
      <c r="Q44" s="119"/>
      <c r="R44" s="119"/>
    </row>
    <row r="48" spans="2:36" x14ac:dyDescent="0.45">
      <c r="Y48" s="62"/>
      <c r="Z48" s="62"/>
      <c r="AA48" s="62"/>
    </row>
    <row r="49" spans="4:27" x14ac:dyDescent="0.45">
      <c r="Y49" s="62"/>
      <c r="Z49" s="62"/>
      <c r="AA49" s="62"/>
    </row>
    <row r="50" spans="4:27" x14ac:dyDescent="0.45">
      <c r="Y50" s="62"/>
      <c r="Z50" s="62"/>
      <c r="AA50" s="62"/>
    </row>
    <row r="51" spans="4:27" x14ac:dyDescent="0.45">
      <c r="Y51" s="62"/>
      <c r="Z51" s="62"/>
      <c r="AA51" s="62"/>
    </row>
    <row r="52" spans="4:27" x14ac:dyDescent="0.45">
      <c r="Y52" s="62"/>
      <c r="Z52" s="62"/>
      <c r="AA52" s="62"/>
    </row>
    <row r="53" spans="4:27" x14ac:dyDescent="0.45">
      <c r="Y53" s="62"/>
      <c r="Z53" s="62"/>
      <c r="AA53" s="62"/>
    </row>
    <row r="55" spans="4:27" x14ac:dyDescent="0.45">
      <c r="D55" s="62"/>
      <c r="E55" s="62"/>
      <c r="F55" s="62"/>
      <c r="G55" s="62"/>
      <c r="H55" s="62"/>
      <c r="I55" s="62"/>
      <c r="M55" s="62"/>
      <c r="N55" s="62"/>
      <c r="O55" s="62"/>
      <c r="P55" s="62"/>
      <c r="Q55" s="62"/>
      <c r="R55" s="62"/>
    </row>
  </sheetData>
  <mergeCells count="24">
    <mergeCell ref="C35:I35"/>
    <mergeCell ref="B34:I34"/>
    <mergeCell ref="K34:R34"/>
    <mergeCell ref="B9:I9"/>
    <mergeCell ref="M12:N12"/>
    <mergeCell ref="M13:N13"/>
    <mergeCell ref="M14:N14"/>
    <mergeCell ref="M15:N15"/>
    <mergeCell ref="C10:I10"/>
    <mergeCell ref="P21:R21"/>
    <mergeCell ref="K20:O20"/>
    <mergeCell ref="P20:R20"/>
    <mergeCell ref="M17:N17"/>
    <mergeCell ref="M18:N18"/>
    <mergeCell ref="B20:I20"/>
    <mergeCell ref="C21:I21"/>
    <mergeCell ref="M16:N16"/>
    <mergeCell ref="AC34:AJ34"/>
    <mergeCell ref="AD35:AJ35"/>
    <mergeCell ref="T9:V9"/>
    <mergeCell ref="L35:R35"/>
    <mergeCell ref="T34:AA34"/>
    <mergeCell ref="U35:AA35"/>
    <mergeCell ref="K21:M21"/>
  </mergeCells>
  <phoneticPr fontId="19" type="noConversion"/>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04F00F-935E-477F-86AD-71EB1912DAC0}">
  <sheetPr>
    <tabColor theme="6"/>
  </sheetPr>
  <dimension ref="B1:V28"/>
  <sheetViews>
    <sheetView showGridLines="0" zoomScale="80" zoomScaleNormal="80" workbookViewId="0">
      <selection activeCell="G32" sqref="G32"/>
    </sheetView>
  </sheetViews>
  <sheetFormatPr defaultRowHeight="14.25" x14ac:dyDescent="0.45"/>
  <cols>
    <col min="1" max="1" width="1.59765625" customWidth="1"/>
    <col min="2" max="2" width="20.59765625" customWidth="1"/>
    <col min="3" max="10" width="10.59765625" customWidth="1"/>
    <col min="11" max="11" width="1.59765625" customWidth="1"/>
    <col min="12" max="12" width="16.59765625" customWidth="1"/>
    <col min="13" max="20" width="10.59765625" customWidth="1"/>
    <col min="21" max="21" width="1.59765625" customWidth="1"/>
    <col min="22" max="22" width="12.59765625" customWidth="1"/>
  </cols>
  <sheetData>
    <row r="1" spans="2:20" x14ac:dyDescent="0.45">
      <c r="B1" s="1" t="s">
        <v>73</v>
      </c>
      <c r="C1" s="1"/>
    </row>
    <row r="2" spans="2:20" x14ac:dyDescent="0.45">
      <c r="B2" t="s">
        <v>98</v>
      </c>
    </row>
    <row r="3" spans="2:20" x14ac:dyDescent="0.45">
      <c r="B3" t="s">
        <v>93</v>
      </c>
    </row>
    <row r="4" spans="2:20" x14ac:dyDescent="0.45">
      <c r="B4" t="s">
        <v>94</v>
      </c>
    </row>
    <row r="6" spans="2:20" s="4" customFormat="1" x14ac:dyDescent="0.45">
      <c r="B6" s="142" t="s">
        <v>141</v>
      </c>
      <c r="C6" s="143">
        <v>2020</v>
      </c>
    </row>
    <row r="8" spans="2:20" x14ac:dyDescent="0.45">
      <c r="B8" s="155" t="s">
        <v>50</v>
      </c>
      <c r="C8" s="155"/>
      <c r="D8" s="155"/>
      <c r="E8" s="155"/>
      <c r="F8" s="155"/>
      <c r="G8" s="155"/>
      <c r="H8" s="155"/>
      <c r="I8" s="155"/>
      <c r="J8" s="155"/>
      <c r="K8" s="28"/>
      <c r="L8" s="155" t="s">
        <v>60</v>
      </c>
      <c r="M8" s="155"/>
      <c r="N8" s="155"/>
      <c r="O8" s="155"/>
      <c r="P8" s="155"/>
      <c r="Q8" s="155"/>
      <c r="R8" s="155"/>
      <c r="S8" s="155"/>
      <c r="T8" s="155"/>
    </row>
    <row r="9" spans="2:20" x14ac:dyDescent="0.45">
      <c r="B9" s="3" t="s">
        <v>56</v>
      </c>
      <c r="C9" s="154" t="s">
        <v>1</v>
      </c>
      <c r="D9" s="154"/>
      <c r="E9" s="154"/>
      <c r="F9" s="154"/>
      <c r="G9" s="154"/>
      <c r="H9" s="154"/>
      <c r="I9" s="154"/>
      <c r="J9" s="128"/>
      <c r="K9" s="28"/>
      <c r="L9" s="3" t="s">
        <v>56</v>
      </c>
      <c r="M9" s="154" t="s">
        <v>1</v>
      </c>
      <c r="N9" s="154"/>
      <c r="O9" s="154"/>
      <c r="P9" s="154"/>
      <c r="Q9" s="154"/>
      <c r="R9" s="154"/>
      <c r="S9" s="154"/>
      <c r="T9" s="29"/>
    </row>
    <row r="10" spans="2:20" x14ac:dyDescent="0.45">
      <c r="B10" s="1" t="s">
        <v>45</v>
      </c>
      <c r="C10" s="24">
        <v>2014</v>
      </c>
      <c r="D10" s="24">
        <v>2015</v>
      </c>
      <c r="E10" s="24">
        <v>2016</v>
      </c>
      <c r="F10" s="24">
        <v>2017</v>
      </c>
      <c r="G10" s="24">
        <v>2018</v>
      </c>
      <c r="H10" s="24">
        <v>2019</v>
      </c>
      <c r="I10" s="24">
        <v>2020</v>
      </c>
      <c r="J10" s="24" t="s">
        <v>26</v>
      </c>
      <c r="K10" s="24"/>
      <c r="L10" s="1" t="s">
        <v>45</v>
      </c>
      <c r="M10" s="24">
        <v>2014</v>
      </c>
      <c r="N10" s="24">
        <v>2015</v>
      </c>
      <c r="O10" s="24">
        <v>2016</v>
      </c>
      <c r="P10" s="24">
        <v>2017</v>
      </c>
      <c r="Q10" s="24">
        <v>2018</v>
      </c>
      <c r="R10" s="24">
        <v>2019</v>
      </c>
      <c r="S10" s="24">
        <v>2020</v>
      </c>
      <c r="T10" s="24" t="s">
        <v>26</v>
      </c>
    </row>
    <row r="11" spans="2:20" x14ac:dyDescent="0.45">
      <c r="B11" s="2">
        <v>2021</v>
      </c>
      <c r="C11" s="23">
        <f>Input!C37</f>
        <v>0</v>
      </c>
      <c r="D11" s="63">
        <f ca="1">Input!D37</f>
        <v>601.806140878983</v>
      </c>
      <c r="E11" s="63">
        <f ca="1">Input!E37</f>
        <v>12269.885407225212</v>
      </c>
      <c r="F11" s="63">
        <f ca="1">Input!F37</f>
        <v>30233.838491916766</v>
      </c>
      <c r="G11" s="63">
        <f ca="1">Input!G37</f>
        <v>72392.457664967107</v>
      </c>
      <c r="H11" s="63">
        <f ca="1">Input!H37</f>
        <v>57523.129491683569</v>
      </c>
      <c r="I11" s="63">
        <f ca="1">Input!I37</f>
        <v>567549.46696796501</v>
      </c>
      <c r="J11" s="23">
        <f t="shared" ref="J11:J16" ca="1" si="0">SUM(D11:I11)</f>
        <v>740570.58416463668</v>
      </c>
      <c r="K11" s="23"/>
      <c r="L11" s="2">
        <v>2021</v>
      </c>
      <c r="M11" s="23">
        <f>Input!L37-Input!C37</f>
        <v>0</v>
      </c>
      <c r="N11" s="63">
        <f ca="1">Input!M37-Input!D37</f>
        <v>57.360722456330109</v>
      </c>
      <c r="O11" s="63">
        <f ca="1">Input!N37-Input!E37</f>
        <v>1397.5475979846524</v>
      </c>
      <c r="P11" s="63">
        <f ca="1">Input!O37-Input!F37</f>
        <v>3142.8897108448</v>
      </c>
      <c r="Q11" s="63">
        <f ca="1">Input!P37-Input!G37</f>
        <v>9048.2599984532717</v>
      </c>
      <c r="R11" s="63">
        <f ca="1">Input!Q37-Input!H37</f>
        <v>6352.6666612500121</v>
      </c>
      <c r="S11" s="63">
        <f ca="1">Input!R37-Input!I37</f>
        <v>55024.593574927305</v>
      </c>
      <c r="T11" s="23">
        <f t="shared" ref="T11:T16" ca="1" si="1">SUM(N11:S11)</f>
        <v>75023.318265916372</v>
      </c>
    </row>
    <row r="12" spans="2:20" x14ac:dyDescent="0.45">
      <c r="B12" s="2">
        <v>2022</v>
      </c>
      <c r="C12" s="59">
        <f>Input!C38</f>
        <v>0</v>
      </c>
      <c r="D12" s="59">
        <f>Input!D38</f>
        <v>0</v>
      </c>
      <c r="E12" s="63">
        <f ca="1">Input!E38</f>
        <v>1665.249366556623</v>
      </c>
      <c r="F12" s="63">
        <f ca="1">Input!F38</f>
        <v>22344.344817655052</v>
      </c>
      <c r="G12" s="63">
        <f ca="1">Input!G38</f>
        <v>36467.922618511962</v>
      </c>
      <c r="H12" s="63">
        <f ca="1">Input!H38</f>
        <v>23630.147354833847</v>
      </c>
      <c r="I12" s="63">
        <f ca="1">Input!I38</f>
        <v>318913.05687670916</v>
      </c>
      <c r="J12" s="23">
        <f t="shared" ca="1" si="0"/>
        <v>403020.72103426664</v>
      </c>
      <c r="K12" s="23"/>
      <c r="L12" s="2">
        <v>2022</v>
      </c>
      <c r="M12" s="59">
        <f>Input!L38-Input!C38</f>
        <v>0</v>
      </c>
      <c r="N12" s="59">
        <f>Input!M38-Input!D38</f>
        <v>0</v>
      </c>
      <c r="O12" s="63">
        <f ca="1">Input!N38-Input!E38</f>
        <v>189.67294111045612</v>
      </c>
      <c r="P12" s="63">
        <f ca="1">Input!O38-Input!F38</f>
        <v>2322.7553934890457</v>
      </c>
      <c r="Q12" s="63">
        <f ca="1">Input!P38-Input!G38</f>
        <v>4558.0887304984353</v>
      </c>
      <c r="R12" s="63">
        <f ca="1">Input!Q38-Input!H38</f>
        <v>2609.6363432935395</v>
      </c>
      <c r="S12" s="63">
        <f ca="1">Input!R38-Input!I38</f>
        <v>30918.998892072123</v>
      </c>
      <c r="T12" s="23">
        <f t="shared" ca="1" si="1"/>
        <v>40599.152300463596</v>
      </c>
    </row>
    <row r="13" spans="2:20" x14ac:dyDescent="0.45">
      <c r="B13" s="2">
        <v>2023</v>
      </c>
      <c r="C13" s="59">
        <f>Input!C39</f>
        <v>0</v>
      </c>
      <c r="D13" s="59">
        <f>Input!D39</f>
        <v>0</v>
      </c>
      <c r="E13" s="59">
        <f>Input!E39</f>
        <v>0</v>
      </c>
      <c r="F13" s="63">
        <f ca="1">Input!F39</f>
        <v>3032.5390025087031</v>
      </c>
      <c r="G13" s="63">
        <f ca="1">Input!G39</f>
        <v>26951.650151516478</v>
      </c>
      <c r="H13" s="63">
        <f ca="1">Input!H39</f>
        <v>11903.759217407245</v>
      </c>
      <c r="I13" s="63">
        <f ca="1">Input!I39</f>
        <v>131007.51982672747</v>
      </c>
      <c r="J13" s="23">
        <f t="shared" ca="1" si="0"/>
        <v>172895.46819815988</v>
      </c>
      <c r="K13" s="23"/>
      <c r="L13" s="2">
        <v>2023</v>
      </c>
      <c r="M13" s="59">
        <f>Input!L39-Input!C39</f>
        <v>0</v>
      </c>
      <c r="N13" s="59">
        <f>Input!M39-Input!D39</f>
        <v>0</v>
      </c>
      <c r="O13" s="59">
        <f>Input!N39-Input!E39</f>
        <v>0</v>
      </c>
      <c r="P13" s="63">
        <f ca="1">Input!O39-Input!F39</f>
        <v>315.24067416277057</v>
      </c>
      <c r="Q13" s="63">
        <f ca="1">Input!P39-Input!G39</f>
        <v>3368.6594684612828</v>
      </c>
      <c r="R13" s="63">
        <f ca="1">Input!Q39-Input!H39</f>
        <v>1314.6123132070443</v>
      </c>
      <c r="S13" s="63">
        <f ca="1">Input!R39-Input!I39</f>
        <v>12701.334338724337</v>
      </c>
      <c r="T13" s="23">
        <f t="shared" ca="1" si="1"/>
        <v>17699.846794555437</v>
      </c>
    </row>
    <row r="14" spans="2:20" x14ac:dyDescent="0.45">
      <c r="B14" s="2">
        <v>2024</v>
      </c>
      <c r="C14" s="59">
        <f>Input!C40</f>
        <v>0</v>
      </c>
      <c r="D14" s="59">
        <f>Input!D40</f>
        <v>0</v>
      </c>
      <c r="E14" s="59">
        <f>Input!E40</f>
        <v>0</v>
      </c>
      <c r="F14" s="59">
        <f>Input!F40</f>
        <v>0</v>
      </c>
      <c r="G14" s="63">
        <f ca="1">Input!G40</f>
        <v>3657.8351673960942</v>
      </c>
      <c r="H14" s="63">
        <f ca="1">Input!H40</f>
        <v>8797.4836754915941</v>
      </c>
      <c r="I14" s="63">
        <f ca="1">Input!I40</f>
        <v>65995.43998899599</v>
      </c>
      <c r="J14" s="23">
        <f t="shared" ca="1" si="0"/>
        <v>78450.758831883679</v>
      </c>
      <c r="K14" s="23"/>
      <c r="L14" s="2">
        <v>2024</v>
      </c>
      <c r="M14" s="59">
        <f>Input!L40-Input!C40</f>
        <v>0</v>
      </c>
      <c r="N14" s="59">
        <f>Input!M40-Input!D40</f>
        <v>0</v>
      </c>
      <c r="O14" s="59">
        <f>Input!N40-Input!E40</f>
        <v>0</v>
      </c>
      <c r="P14" s="59">
        <f>Input!O40-Input!F40</f>
        <v>0</v>
      </c>
      <c r="Q14" s="63">
        <f ca="1">Input!P40-Input!G40</f>
        <v>457.18911463482982</v>
      </c>
      <c r="R14" s="63">
        <f ca="1">Input!Q40-Input!H40</f>
        <v>971.56538147436186</v>
      </c>
      <c r="S14" s="63">
        <f ca="1">Input!R40-Input!I40</f>
        <v>6398.3361355142988</v>
      </c>
      <c r="T14" s="23">
        <f t="shared" ca="1" si="1"/>
        <v>7827.0906316234905</v>
      </c>
    </row>
    <row r="15" spans="2:20" x14ac:dyDescent="0.45">
      <c r="B15" s="2">
        <v>2025</v>
      </c>
      <c r="C15" s="59">
        <f>Input!C41</f>
        <v>0</v>
      </c>
      <c r="D15" s="59">
        <f>Input!D41</f>
        <v>0</v>
      </c>
      <c r="E15" s="59">
        <f>Input!E41</f>
        <v>0</v>
      </c>
      <c r="F15" s="59">
        <f>Input!F41</f>
        <v>0</v>
      </c>
      <c r="G15" s="59">
        <f>Input!G41</f>
        <v>0</v>
      </c>
      <c r="H15" s="63">
        <f ca="1">Input!H41</f>
        <v>1193.9805166621886</v>
      </c>
      <c r="I15" s="63">
        <f ca="1">Input!I41</f>
        <v>48773.98772574772</v>
      </c>
      <c r="J15" s="23">
        <f t="shared" ca="1" si="0"/>
        <v>49967.968242409908</v>
      </c>
      <c r="K15" s="23"/>
      <c r="L15" s="2">
        <v>2025</v>
      </c>
      <c r="M15" s="59">
        <f>Input!L41-Input!C41</f>
        <v>0</v>
      </c>
      <c r="N15" s="59">
        <f>Input!M41-Input!D41</f>
        <v>0</v>
      </c>
      <c r="O15" s="59">
        <f>Input!N41-Input!E41</f>
        <v>0</v>
      </c>
      <c r="P15" s="59">
        <f>Input!O41-Input!F41</f>
        <v>0</v>
      </c>
      <c r="Q15" s="59">
        <f>Input!P41-Input!G41</f>
        <v>0</v>
      </c>
      <c r="R15" s="63">
        <f ca="1">Input!Q41-Input!H41</f>
        <v>131.85931101816277</v>
      </c>
      <c r="S15" s="63">
        <f ca="1">Input!R41-Input!I41</f>
        <v>4728.6959249126521</v>
      </c>
      <c r="T15" s="23">
        <f t="shared" ca="1" si="1"/>
        <v>4860.5552359308149</v>
      </c>
    </row>
    <row r="16" spans="2:20" x14ac:dyDescent="0.45">
      <c r="B16" s="2">
        <v>2026</v>
      </c>
      <c r="C16" s="59">
        <f>Input!C42</f>
        <v>0</v>
      </c>
      <c r="D16" s="59">
        <f>Input!D42</f>
        <v>0</v>
      </c>
      <c r="E16" s="59">
        <f>Input!E42</f>
        <v>0</v>
      </c>
      <c r="F16" s="59">
        <f>Input!F42</f>
        <v>0</v>
      </c>
      <c r="G16" s="59">
        <f>Input!G42</f>
        <v>0</v>
      </c>
      <c r="H16" s="59">
        <f>Input!H42</f>
        <v>0</v>
      </c>
      <c r="I16" s="63">
        <f ca="1">Input!I42</f>
        <v>6619.5281756188533</v>
      </c>
      <c r="J16" s="23">
        <f t="shared" ca="1" si="0"/>
        <v>6619.5281756188533</v>
      </c>
      <c r="K16" s="23"/>
      <c r="L16" s="2">
        <v>2026</v>
      </c>
      <c r="M16" s="59">
        <f>Input!L42-Input!C42</f>
        <v>0</v>
      </c>
      <c r="N16" s="59">
        <f>Input!M42-Input!D42</f>
        <v>0</v>
      </c>
      <c r="O16" s="59">
        <f>Input!N42-Input!E42</f>
        <v>0</v>
      </c>
      <c r="P16" s="59">
        <f>Input!O42-Input!F42</f>
        <v>0</v>
      </c>
      <c r="Q16" s="59">
        <f>Input!P42-Input!G42</f>
        <v>0</v>
      </c>
      <c r="R16" s="59">
        <f>Input!Q42-Input!H42</f>
        <v>0</v>
      </c>
      <c r="S16" s="63">
        <f ca="1">Input!R42-Input!I42</f>
        <v>641.77110317287497</v>
      </c>
      <c r="T16" s="23">
        <f t="shared" ca="1" si="1"/>
        <v>641.77110317287497</v>
      </c>
    </row>
    <row r="17" spans="2:22" ht="14.65" thickBot="1" x14ac:dyDescent="0.5">
      <c r="B17" s="2" t="s">
        <v>26</v>
      </c>
      <c r="C17" s="26">
        <f t="shared" ref="C17" si="2">SUM(C11:C16)</f>
        <v>0</v>
      </c>
      <c r="D17" s="26">
        <f t="shared" ref="D17:J17" ca="1" si="3">SUM(D11:D16)</f>
        <v>601.806140878983</v>
      </c>
      <c r="E17" s="26">
        <f t="shared" ca="1" si="3"/>
        <v>13935.134773781836</v>
      </c>
      <c r="F17" s="26">
        <f t="shared" ca="1" si="3"/>
        <v>55610.722312080521</v>
      </c>
      <c r="G17" s="26">
        <f t="shared" ca="1" si="3"/>
        <v>139469.86560239163</v>
      </c>
      <c r="H17" s="26">
        <f t="shared" ca="1" si="3"/>
        <v>103048.50025607845</v>
      </c>
      <c r="I17" s="26">
        <f t="shared" ca="1" si="3"/>
        <v>1138858.9995617643</v>
      </c>
      <c r="J17" s="26">
        <f t="shared" ca="1" si="3"/>
        <v>1451525.0286469758</v>
      </c>
      <c r="K17" s="30"/>
      <c r="L17" s="2" t="s">
        <v>26</v>
      </c>
      <c r="M17" s="26">
        <f t="shared" ref="M17" si="4">SUM(M11:M16)</f>
        <v>0</v>
      </c>
      <c r="N17" s="26">
        <f t="shared" ref="N17:T17" ca="1" si="5">SUM(N11:N16)</f>
        <v>57.360722456330109</v>
      </c>
      <c r="O17" s="26">
        <f t="shared" ca="1" si="5"/>
        <v>1587.2205390951085</v>
      </c>
      <c r="P17" s="26">
        <f t="shared" ca="1" si="5"/>
        <v>5780.8857784966167</v>
      </c>
      <c r="Q17" s="26">
        <f t="shared" ca="1" si="5"/>
        <v>17432.197312047821</v>
      </c>
      <c r="R17" s="26">
        <f t="shared" ca="1" si="5"/>
        <v>11380.340010243121</v>
      </c>
      <c r="S17" s="26">
        <f t="shared" ca="1" si="5"/>
        <v>110413.72996932358</v>
      </c>
      <c r="T17" s="26">
        <f t="shared" ca="1" si="5"/>
        <v>146651.73433166259</v>
      </c>
    </row>
    <row r="18" spans="2:22" ht="14.65" thickTop="1" x14ac:dyDescent="0.45"/>
    <row r="19" spans="2:22" x14ac:dyDescent="0.45">
      <c r="B19" s="1" t="s">
        <v>57</v>
      </c>
      <c r="C19" s="154" t="s">
        <v>1</v>
      </c>
      <c r="D19" s="154"/>
      <c r="E19" s="154"/>
      <c r="F19" s="154"/>
      <c r="G19" s="154"/>
      <c r="H19" s="154"/>
      <c r="I19" s="154"/>
      <c r="J19" s="28"/>
      <c r="K19" s="28"/>
      <c r="L19" s="1" t="s">
        <v>57</v>
      </c>
      <c r="M19" s="154" t="s">
        <v>1</v>
      </c>
      <c r="N19" s="154"/>
      <c r="O19" s="154"/>
      <c r="P19" s="154"/>
      <c r="Q19" s="154"/>
      <c r="R19" s="154"/>
      <c r="S19" s="154"/>
      <c r="T19" s="29"/>
      <c r="V19" s="114">
        <v>44196</v>
      </c>
    </row>
    <row r="20" spans="2:22" x14ac:dyDescent="0.45">
      <c r="B20" s="1" t="s">
        <v>45</v>
      </c>
      <c r="C20" s="24">
        <v>2014</v>
      </c>
      <c r="D20" s="24">
        <v>2015</v>
      </c>
      <c r="E20" s="24">
        <v>2016</v>
      </c>
      <c r="F20" s="24">
        <v>2017</v>
      </c>
      <c r="G20" s="24">
        <v>2018</v>
      </c>
      <c r="H20" s="24">
        <v>2019</v>
      </c>
      <c r="I20" s="24">
        <v>2020</v>
      </c>
      <c r="J20" s="24" t="s">
        <v>26</v>
      </c>
      <c r="K20" s="24"/>
      <c r="L20" s="1" t="s">
        <v>45</v>
      </c>
      <c r="M20" s="24">
        <v>2014</v>
      </c>
      <c r="N20" s="24">
        <v>2015</v>
      </c>
      <c r="O20" s="24">
        <v>2016</v>
      </c>
      <c r="P20" s="24">
        <v>2017</v>
      </c>
      <c r="Q20" s="24">
        <v>2018</v>
      </c>
      <c r="R20" s="24">
        <v>2019</v>
      </c>
      <c r="S20" s="24">
        <v>2020</v>
      </c>
      <c r="T20" s="24" t="s">
        <v>26</v>
      </c>
      <c r="V20" s="29" t="s">
        <v>51</v>
      </c>
    </row>
    <row r="21" spans="2:22" x14ac:dyDescent="0.45">
      <c r="B21" s="2">
        <v>2021</v>
      </c>
      <c r="C21" s="23">
        <f t="shared" ref="C21:I26" si="6">C11/POWER(1+$V21,$B21-$C$6-0.5)</f>
        <v>0</v>
      </c>
      <c r="D21" s="23">
        <f t="shared" ca="1" si="6"/>
        <v>590.81579543000396</v>
      </c>
      <c r="E21" s="23">
        <f t="shared" ca="1" si="6"/>
        <v>12045.809463021929</v>
      </c>
      <c r="F21" s="23">
        <f t="shared" ca="1" si="6"/>
        <v>29681.700009598379</v>
      </c>
      <c r="G21" s="23">
        <f t="shared" ca="1" si="6"/>
        <v>71070.407151363965</v>
      </c>
      <c r="H21" s="23">
        <f t="shared" ca="1" si="6"/>
        <v>56472.626644543154</v>
      </c>
      <c r="I21" s="23">
        <f t="shared" ca="1" si="6"/>
        <v>557184.72610265668</v>
      </c>
      <c r="J21" s="23">
        <f t="shared" ref="J21:J26" ca="1" si="7">SUM(D21:I21)</f>
        <v>727046.08516661404</v>
      </c>
      <c r="K21" s="23"/>
      <c r="L21" s="2">
        <v>2021</v>
      </c>
      <c r="M21" s="23">
        <f t="shared" ref="M21:S26" si="8">M11/POWER(1+$V21,$L21-$C$6-0.5)</f>
        <v>0</v>
      </c>
      <c r="N21" s="23">
        <f t="shared" ca="1" si="8"/>
        <v>56.313185530107802</v>
      </c>
      <c r="O21" s="23">
        <f t="shared" ca="1" si="8"/>
        <v>1372.0252082316856</v>
      </c>
      <c r="P21" s="23">
        <f t="shared" ca="1" si="8"/>
        <v>3085.4934144564381</v>
      </c>
      <c r="Q21" s="23">
        <f t="shared" ca="1" si="8"/>
        <v>8883.0182431100384</v>
      </c>
      <c r="R21" s="23">
        <f t="shared" ca="1" si="8"/>
        <v>6236.6525557319528</v>
      </c>
      <c r="S21" s="23">
        <f t="shared" ca="1" si="8"/>
        <v>54019.719662050877</v>
      </c>
      <c r="T21" s="23">
        <f t="shared" ref="T21:T26" ca="1" si="9">SUM(N21:S21)</f>
        <v>73653.222269111109</v>
      </c>
      <c r="V21" s="31">
        <f>Input!V21</f>
        <v>3.755E-2</v>
      </c>
    </row>
    <row r="22" spans="2:22" x14ac:dyDescent="0.45">
      <c r="B22" s="2">
        <v>2022</v>
      </c>
      <c r="C22" s="23">
        <f t="shared" si="6"/>
        <v>0</v>
      </c>
      <c r="D22" s="23">
        <f t="shared" si="6"/>
        <v>0</v>
      </c>
      <c r="E22" s="23">
        <f t="shared" ca="1" si="6"/>
        <v>1563.9674916527335</v>
      </c>
      <c r="F22" s="23">
        <f t="shared" ca="1" si="6"/>
        <v>20985.342867508291</v>
      </c>
      <c r="G22" s="23">
        <f t="shared" ca="1" si="6"/>
        <v>34249.91272111726</v>
      </c>
      <c r="H22" s="23">
        <f t="shared" ca="1" si="6"/>
        <v>22192.941806873427</v>
      </c>
      <c r="I22" s="23">
        <f t="shared" ca="1" si="6"/>
        <v>299516.49502808135</v>
      </c>
      <c r="J22" s="23">
        <f t="shared" ca="1" si="7"/>
        <v>378508.65991523303</v>
      </c>
      <c r="K22" s="23"/>
      <c r="L22" s="2">
        <v>2022</v>
      </c>
      <c r="M22" s="23">
        <f t="shared" si="8"/>
        <v>0</v>
      </c>
      <c r="N22" s="23">
        <f t="shared" si="8"/>
        <v>0</v>
      </c>
      <c r="O22" s="23">
        <f t="shared" ca="1" si="8"/>
        <v>178.13687241107266</v>
      </c>
      <c r="P22" s="23">
        <f t="shared" ca="1" si="8"/>
        <v>2181.4834459235321</v>
      </c>
      <c r="Q22" s="23">
        <f t="shared" ca="1" si="8"/>
        <v>4280.8619187820814</v>
      </c>
      <c r="R22" s="23">
        <f t="shared" ca="1" si="8"/>
        <v>2450.9160537235553</v>
      </c>
      <c r="S22" s="23">
        <f t="shared" ca="1" si="8"/>
        <v>29038.479228872558</v>
      </c>
      <c r="T22" s="23">
        <f t="shared" ca="1" si="9"/>
        <v>38129.877519712798</v>
      </c>
      <c r="V22" s="31">
        <f>Input!V22</f>
        <v>4.2720000000000001E-2</v>
      </c>
    </row>
    <row r="23" spans="2:22" x14ac:dyDescent="0.45">
      <c r="B23" s="2">
        <v>2023</v>
      </c>
      <c r="C23" s="23">
        <f t="shared" si="6"/>
        <v>0</v>
      </c>
      <c r="D23" s="23">
        <f t="shared" si="6"/>
        <v>0</v>
      </c>
      <c r="E23" s="23">
        <f t="shared" si="6"/>
        <v>0</v>
      </c>
      <c r="F23" s="23">
        <f t="shared" ca="1" si="6"/>
        <v>2703.0019887700473</v>
      </c>
      <c r="G23" s="23">
        <f t="shared" ca="1" si="6"/>
        <v>24022.894313945271</v>
      </c>
      <c r="H23" s="23">
        <f t="shared" ca="1" si="6"/>
        <v>10610.21303002985</v>
      </c>
      <c r="I23" s="23">
        <f t="shared" ca="1" si="6"/>
        <v>116771.32143808577</v>
      </c>
      <c r="J23" s="23">
        <f t="shared" ca="1" si="7"/>
        <v>154107.43077083095</v>
      </c>
      <c r="K23" s="23"/>
      <c r="L23" s="2">
        <v>2023</v>
      </c>
      <c r="M23" s="23">
        <f t="shared" si="8"/>
        <v>0</v>
      </c>
      <c r="N23" s="23">
        <f t="shared" si="8"/>
        <v>0</v>
      </c>
      <c r="O23" s="23">
        <f t="shared" si="8"/>
        <v>0</v>
      </c>
      <c r="P23" s="23">
        <f t="shared" ca="1" si="8"/>
        <v>280.9844056410397</v>
      </c>
      <c r="Q23" s="23">
        <f t="shared" ca="1" si="8"/>
        <v>3002.5972411920416</v>
      </c>
      <c r="R23" s="23">
        <f t="shared" ca="1" si="8"/>
        <v>1171.7572945049155</v>
      </c>
      <c r="S23" s="23">
        <f t="shared" ca="1" si="8"/>
        <v>11321.118029876567</v>
      </c>
      <c r="T23" s="23">
        <f t="shared" ca="1" si="9"/>
        <v>15776.456971214564</v>
      </c>
      <c r="V23" s="31">
        <f>Input!V23</f>
        <v>4.709E-2</v>
      </c>
    </row>
    <row r="24" spans="2:22" x14ac:dyDescent="0.45">
      <c r="B24" s="2">
        <v>2024</v>
      </c>
      <c r="C24" s="23">
        <f t="shared" si="6"/>
        <v>0</v>
      </c>
      <c r="D24" s="23">
        <f t="shared" si="6"/>
        <v>0</v>
      </c>
      <c r="E24" s="23">
        <f t="shared" si="6"/>
        <v>0</v>
      </c>
      <c r="F24" s="23">
        <f t="shared" si="6"/>
        <v>0</v>
      </c>
      <c r="G24" s="23">
        <f t="shared" ca="1" si="6"/>
        <v>3075.5187010808304</v>
      </c>
      <c r="H24" s="23">
        <f t="shared" ca="1" si="6"/>
        <v>7396.950471578707</v>
      </c>
      <c r="I24" s="23">
        <f t="shared" ca="1" si="6"/>
        <v>55489.162464557798</v>
      </c>
      <c r="J24" s="23">
        <f t="shared" ca="1" si="7"/>
        <v>65961.631637217331</v>
      </c>
      <c r="K24" s="23"/>
      <c r="L24" s="2">
        <v>2024</v>
      </c>
      <c r="M24" s="23">
        <f t="shared" si="8"/>
        <v>0</v>
      </c>
      <c r="N24" s="23">
        <f t="shared" si="8"/>
        <v>0</v>
      </c>
      <c r="O24" s="23">
        <f t="shared" si="8"/>
        <v>0</v>
      </c>
      <c r="P24" s="23">
        <f t="shared" si="8"/>
        <v>0</v>
      </c>
      <c r="Q24" s="23">
        <f t="shared" ca="1" si="8"/>
        <v>384.40596900678923</v>
      </c>
      <c r="R24" s="23">
        <f t="shared" ca="1" si="8"/>
        <v>816.89506587970413</v>
      </c>
      <c r="S24" s="23">
        <f t="shared" ca="1" si="8"/>
        <v>5379.7400757628493</v>
      </c>
      <c r="T24" s="23">
        <f t="shared" ca="1" si="9"/>
        <v>6581.041110649343</v>
      </c>
      <c r="V24" s="31">
        <f>Input!V24</f>
        <v>5.0790000000000002E-2</v>
      </c>
    </row>
    <row r="25" spans="2:22" x14ac:dyDescent="0.45">
      <c r="B25" s="2">
        <v>2025</v>
      </c>
      <c r="C25" s="23">
        <f t="shared" si="6"/>
        <v>0</v>
      </c>
      <c r="D25" s="23">
        <f t="shared" si="6"/>
        <v>0</v>
      </c>
      <c r="E25" s="23">
        <f t="shared" si="6"/>
        <v>0</v>
      </c>
      <c r="F25" s="23">
        <f t="shared" si="6"/>
        <v>0</v>
      </c>
      <c r="G25" s="23">
        <f t="shared" si="6"/>
        <v>0</v>
      </c>
      <c r="H25" s="23">
        <f t="shared" ca="1" si="6"/>
        <v>942.83784725099167</v>
      </c>
      <c r="I25" s="23">
        <f t="shared" ca="1" si="6"/>
        <v>38514.834159727769</v>
      </c>
      <c r="J25" s="23">
        <f t="shared" ca="1" si="7"/>
        <v>39457.672006978763</v>
      </c>
      <c r="K25" s="23"/>
      <c r="L25" s="2">
        <v>2025</v>
      </c>
      <c r="M25" s="23">
        <f t="shared" si="8"/>
        <v>0</v>
      </c>
      <c r="N25" s="23">
        <f t="shared" si="8"/>
        <v>0</v>
      </c>
      <c r="O25" s="23">
        <f t="shared" si="8"/>
        <v>0</v>
      </c>
      <c r="P25" s="23">
        <f t="shared" si="8"/>
        <v>0</v>
      </c>
      <c r="Q25" s="23">
        <f t="shared" si="8"/>
        <v>0</v>
      </c>
      <c r="R25" s="23">
        <f t="shared" ca="1" si="8"/>
        <v>104.12393435691028</v>
      </c>
      <c r="S25" s="23">
        <f t="shared" ca="1" si="8"/>
        <v>3734.0588258615526</v>
      </c>
      <c r="T25" s="23">
        <f t="shared" ca="1" si="9"/>
        <v>3838.182760218463</v>
      </c>
      <c r="V25" s="31">
        <f>Input!V25</f>
        <v>5.3879999999999997E-2</v>
      </c>
    </row>
    <row r="26" spans="2:22" x14ac:dyDescent="0.45">
      <c r="B26" s="2">
        <v>2026</v>
      </c>
      <c r="C26" s="23">
        <f t="shared" si="6"/>
        <v>0</v>
      </c>
      <c r="D26" s="23">
        <f t="shared" si="6"/>
        <v>0</v>
      </c>
      <c r="E26" s="23">
        <f t="shared" si="6"/>
        <v>0</v>
      </c>
      <c r="F26" s="23">
        <f t="shared" si="6"/>
        <v>0</v>
      </c>
      <c r="G26" s="23">
        <f t="shared" si="6"/>
        <v>0</v>
      </c>
      <c r="H26" s="23">
        <f t="shared" si="6"/>
        <v>0</v>
      </c>
      <c r="I26" s="23">
        <f t="shared" ca="1" si="6"/>
        <v>4902.3472022500564</v>
      </c>
      <c r="J26" s="23">
        <f t="shared" ca="1" si="7"/>
        <v>4902.3472022500564</v>
      </c>
      <c r="K26" s="23"/>
      <c r="L26" s="2">
        <v>2026</v>
      </c>
      <c r="M26" s="23">
        <f t="shared" si="8"/>
        <v>0</v>
      </c>
      <c r="N26" s="23">
        <f t="shared" si="8"/>
        <v>0</v>
      </c>
      <c r="O26" s="23">
        <f t="shared" si="8"/>
        <v>0</v>
      </c>
      <c r="P26" s="23">
        <f t="shared" si="8"/>
        <v>0</v>
      </c>
      <c r="Q26" s="23">
        <f t="shared" si="8"/>
        <v>0</v>
      </c>
      <c r="R26" s="23">
        <f t="shared" si="8"/>
        <v>0</v>
      </c>
      <c r="S26" s="23">
        <f t="shared" ca="1" si="8"/>
        <v>475.28837232124056</v>
      </c>
      <c r="T26" s="23">
        <f t="shared" ca="1" si="9"/>
        <v>475.28837232124056</v>
      </c>
      <c r="V26" s="31">
        <f>Input!V26</f>
        <v>5.6120000000000003E-2</v>
      </c>
    </row>
    <row r="27" spans="2:22" ht="14.65" thickBot="1" x14ac:dyDescent="0.5">
      <c r="B27" s="2" t="s">
        <v>26</v>
      </c>
      <c r="C27" s="67">
        <f t="shared" ref="C27" si="10">SUM(C21:C26)</f>
        <v>0</v>
      </c>
      <c r="D27" s="67">
        <f t="shared" ref="D27:J27" ca="1" si="11">SUM(D21:D26)</f>
        <v>590.81579543000396</v>
      </c>
      <c r="E27" s="67">
        <f t="shared" ca="1" si="11"/>
        <v>13609.776954674662</v>
      </c>
      <c r="F27" s="67">
        <f t="shared" ca="1" si="11"/>
        <v>53370.044865876713</v>
      </c>
      <c r="G27" s="67">
        <f t="shared" ca="1" si="11"/>
        <v>132418.73288750733</v>
      </c>
      <c r="H27" s="67">
        <f t="shared" ca="1" si="11"/>
        <v>97615.56980027612</v>
      </c>
      <c r="I27" s="67">
        <f t="shared" ca="1" si="11"/>
        <v>1072378.8863953594</v>
      </c>
      <c r="J27" s="67">
        <f t="shared" ca="1" si="11"/>
        <v>1369983.826699124</v>
      </c>
      <c r="K27" s="27"/>
      <c r="L27" s="2" t="s">
        <v>26</v>
      </c>
      <c r="M27" s="67">
        <f t="shared" ref="M27" si="12">SUM(M21:M26)</f>
        <v>0</v>
      </c>
      <c r="N27" s="67">
        <f t="shared" ref="N27:T27" ca="1" si="13">SUM(N21:N26)</f>
        <v>56.313185530107802</v>
      </c>
      <c r="O27" s="67">
        <f t="shared" ca="1" si="13"/>
        <v>1550.1620806427582</v>
      </c>
      <c r="P27" s="67">
        <f t="shared" ca="1" si="13"/>
        <v>5547.9612660210096</v>
      </c>
      <c r="Q27" s="67">
        <f t="shared" ca="1" si="13"/>
        <v>16550.88337209095</v>
      </c>
      <c r="R27" s="67">
        <f t="shared" ca="1" si="13"/>
        <v>10780.344904197038</v>
      </c>
      <c r="S27" s="67">
        <f t="shared" ca="1" si="13"/>
        <v>103968.40419474564</v>
      </c>
      <c r="T27" s="67">
        <f t="shared" ca="1" si="13"/>
        <v>138454.06900322749</v>
      </c>
    </row>
    <row r="28" spans="2:22" ht="14.65" thickTop="1" x14ac:dyDescent="0.45">
      <c r="C28" t="s">
        <v>52</v>
      </c>
    </row>
  </sheetData>
  <mergeCells count="6">
    <mergeCell ref="B8:J8"/>
    <mergeCell ref="L8:T8"/>
    <mergeCell ref="C9:I9"/>
    <mergeCell ref="C19:I19"/>
    <mergeCell ref="M19:S19"/>
    <mergeCell ref="M9:S9"/>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A37563-4DCB-4E5D-A91F-6624341F4D86}">
  <sheetPr>
    <tabColor theme="6"/>
  </sheetPr>
  <dimension ref="B1:V41"/>
  <sheetViews>
    <sheetView showGridLines="0" zoomScale="80" zoomScaleNormal="80" workbookViewId="0">
      <selection activeCell="H6" sqref="H6"/>
    </sheetView>
  </sheetViews>
  <sheetFormatPr defaultRowHeight="14.25" x14ac:dyDescent="0.45"/>
  <cols>
    <col min="1" max="1" width="1.59765625" customWidth="1"/>
    <col min="2" max="2" width="20.59765625" customWidth="1"/>
    <col min="3" max="10" width="10.59765625" customWidth="1"/>
    <col min="11" max="11" width="1.59765625" customWidth="1"/>
    <col min="12" max="12" width="16.59765625" customWidth="1"/>
    <col min="13" max="20" width="10.59765625" customWidth="1"/>
    <col min="21" max="21" width="1.59765625" customWidth="1"/>
    <col min="22" max="22" width="12.59765625" customWidth="1"/>
  </cols>
  <sheetData>
    <row r="1" spans="2:20" x14ac:dyDescent="0.45">
      <c r="B1" s="1" t="s">
        <v>54</v>
      </c>
      <c r="C1" s="1"/>
    </row>
    <row r="2" spans="2:20" x14ac:dyDescent="0.45">
      <c r="B2" t="s">
        <v>97</v>
      </c>
    </row>
    <row r="3" spans="2:20" x14ac:dyDescent="0.45">
      <c r="B3" t="s">
        <v>95</v>
      </c>
    </row>
    <row r="4" spans="2:20" x14ac:dyDescent="0.45">
      <c r="B4" t="s">
        <v>96</v>
      </c>
    </row>
    <row r="5" spans="2:20" x14ac:dyDescent="0.45">
      <c r="B5" t="s">
        <v>104</v>
      </c>
    </row>
    <row r="7" spans="2:20" s="4" customFormat="1" x14ac:dyDescent="0.45">
      <c r="B7" s="142" t="s">
        <v>141</v>
      </c>
      <c r="C7" s="143">
        <v>2020</v>
      </c>
    </row>
    <row r="9" spans="2:20" x14ac:dyDescent="0.45">
      <c r="B9" s="155" t="s">
        <v>50</v>
      </c>
      <c r="C9" s="155"/>
      <c r="D9" s="155"/>
      <c r="E9" s="155"/>
      <c r="F9" s="155"/>
      <c r="G9" s="155"/>
      <c r="H9" s="155"/>
      <c r="I9" s="155"/>
      <c r="J9" s="155"/>
      <c r="K9" s="28"/>
      <c r="L9" s="155" t="s">
        <v>60</v>
      </c>
      <c r="M9" s="155"/>
      <c r="N9" s="155"/>
      <c r="O9" s="155"/>
      <c r="P9" s="155"/>
      <c r="Q9" s="155"/>
      <c r="R9" s="155"/>
      <c r="S9" s="155"/>
      <c r="T9" s="155"/>
    </row>
    <row r="10" spans="2:20" x14ac:dyDescent="0.45">
      <c r="B10" s="3" t="s">
        <v>56</v>
      </c>
      <c r="C10" s="157" t="s">
        <v>1</v>
      </c>
      <c r="D10" s="157"/>
      <c r="E10" s="157"/>
      <c r="F10" s="157"/>
      <c r="G10" s="157"/>
      <c r="H10" s="157"/>
      <c r="I10" s="157"/>
      <c r="J10" s="28"/>
      <c r="K10" s="28"/>
      <c r="L10" s="3" t="s">
        <v>56</v>
      </c>
      <c r="M10" s="154" t="s">
        <v>1</v>
      </c>
      <c r="N10" s="154"/>
      <c r="O10" s="154"/>
      <c r="P10" s="154"/>
      <c r="Q10" s="154"/>
      <c r="R10" s="154"/>
      <c r="S10" s="154"/>
      <c r="T10" s="29"/>
    </row>
    <row r="11" spans="2:20" x14ac:dyDescent="0.45">
      <c r="B11" s="1" t="s">
        <v>45</v>
      </c>
      <c r="C11" s="24">
        <v>2014</v>
      </c>
      <c r="D11" s="24">
        <v>2015</v>
      </c>
      <c r="E11" s="24">
        <v>2016</v>
      </c>
      <c r="F11" s="24">
        <v>2017</v>
      </c>
      <c r="G11" s="24">
        <v>2018</v>
      </c>
      <c r="H11" s="24">
        <v>2019</v>
      </c>
      <c r="I11" s="24">
        <v>2020</v>
      </c>
      <c r="J11" s="24" t="s">
        <v>26</v>
      </c>
      <c r="K11" s="24"/>
      <c r="L11" s="1" t="s">
        <v>45</v>
      </c>
      <c r="M11" s="24">
        <v>2014</v>
      </c>
      <c r="N11" s="24">
        <v>2015</v>
      </c>
      <c r="O11" s="24">
        <v>2016</v>
      </c>
      <c r="P11" s="24">
        <v>2017</v>
      </c>
      <c r="Q11" s="24">
        <v>2018</v>
      </c>
      <c r="R11" s="24">
        <v>2019</v>
      </c>
      <c r="S11" s="24">
        <v>2020</v>
      </c>
      <c r="T11" s="24" t="s">
        <v>26</v>
      </c>
    </row>
    <row r="12" spans="2:20" x14ac:dyDescent="0.45">
      <c r="B12" s="2">
        <v>2021</v>
      </c>
      <c r="C12" s="23">
        <f>Input!C37</f>
        <v>0</v>
      </c>
      <c r="D12" s="63">
        <f ca="1">Input!D37</f>
        <v>601.806140878983</v>
      </c>
      <c r="E12" s="63">
        <f ca="1">Input!E37</f>
        <v>12269.885407225212</v>
      </c>
      <c r="F12" s="63">
        <f ca="1">Input!F37</f>
        <v>30233.838491916766</v>
      </c>
      <c r="G12" s="63">
        <f ca="1">Input!G37</f>
        <v>72392.457664967107</v>
      </c>
      <c r="H12" s="63">
        <f ca="1">Input!H37</f>
        <v>57523.129491683569</v>
      </c>
      <c r="I12" s="25"/>
      <c r="J12" s="23">
        <f t="shared" ref="J12:J17" ca="1" si="0">SUM(D12:I12)</f>
        <v>173021.11719667164</v>
      </c>
      <c r="K12" s="23"/>
      <c r="L12" s="2">
        <v>2021</v>
      </c>
      <c r="M12" s="23">
        <f>Input!L37-Input!C37</f>
        <v>0</v>
      </c>
      <c r="N12" s="63">
        <f ca="1">Input!M37-Input!D37</f>
        <v>57.360722456330109</v>
      </c>
      <c r="O12" s="63">
        <f ca="1">Input!N37-Input!E37</f>
        <v>1397.5475979846524</v>
      </c>
      <c r="P12" s="63">
        <f ca="1">Input!O37-Input!F37</f>
        <v>3142.8897108448</v>
      </c>
      <c r="Q12" s="63">
        <f ca="1">Input!P37-Input!G37</f>
        <v>9048.2599984532717</v>
      </c>
      <c r="R12" s="63">
        <f ca="1">Input!Q37-Input!H37</f>
        <v>6352.6666612500121</v>
      </c>
      <c r="S12" s="25"/>
      <c r="T12" s="23">
        <f t="shared" ref="T12:T17" ca="1" si="1">SUM(N12:S12)</f>
        <v>19998.724690989067</v>
      </c>
    </row>
    <row r="13" spans="2:20" x14ac:dyDescent="0.45">
      <c r="B13" s="2">
        <v>2022</v>
      </c>
      <c r="C13" s="59">
        <f>Input!C38</f>
        <v>0</v>
      </c>
      <c r="D13" s="59">
        <f>Input!D38</f>
        <v>0</v>
      </c>
      <c r="E13" s="63">
        <f ca="1">Input!E38</f>
        <v>1665.249366556623</v>
      </c>
      <c r="F13" s="63">
        <f ca="1">Input!F38</f>
        <v>22344.344817655052</v>
      </c>
      <c r="G13" s="63">
        <f ca="1">Input!G38</f>
        <v>36467.922618511962</v>
      </c>
      <c r="H13" s="63">
        <f ca="1">Input!H38</f>
        <v>23630.147354833847</v>
      </c>
      <c r="I13" s="25"/>
      <c r="J13" s="23">
        <f t="shared" ca="1" si="0"/>
        <v>84107.664157557476</v>
      </c>
      <c r="K13" s="23"/>
      <c r="L13" s="2">
        <v>2022</v>
      </c>
      <c r="M13" s="59">
        <f>Input!L38-Input!C38</f>
        <v>0</v>
      </c>
      <c r="N13" s="59">
        <f>Input!M38-Input!D38</f>
        <v>0</v>
      </c>
      <c r="O13" s="63">
        <f ca="1">Input!N38-Input!E38</f>
        <v>189.67294111045612</v>
      </c>
      <c r="P13" s="63">
        <f ca="1">Input!O38-Input!F38</f>
        <v>2322.7553934890457</v>
      </c>
      <c r="Q13" s="63">
        <f ca="1">Input!P38-Input!G38</f>
        <v>4558.0887304984353</v>
      </c>
      <c r="R13" s="63">
        <f ca="1">Input!Q38-Input!H38</f>
        <v>2609.6363432935395</v>
      </c>
      <c r="S13" s="25"/>
      <c r="T13" s="23">
        <f t="shared" ca="1" si="1"/>
        <v>9680.1534083914776</v>
      </c>
    </row>
    <row r="14" spans="2:20" x14ac:dyDescent="0.45">
      <c r="B14" s="2">
        <v>2023</v>
      </c>
      <c r="C14" s="59">
        <f>Input!C39</f>
        <v>0</v>
      </c>
      <c r="D14" s="59">
        <f>Input!D39</f>
        <v>0</v>
      </c>
      <c r="E14" s="59">
        <f>Input!E39</f>
        <v>0</v>
      </c>
      <c r="F14" s="63">
        <f ca="1">Input!F39</f>
        <v>3032.5390025087031</v>
      </c>
      <c r="G14" s="63">
        <f ca="1">Input!G39</f>
        <v>26951.650151516478</v>
      </c>
      <c r="H14" s="63">
        <f ca="1">Input!H39</f>
        <v>11903.759217407245</v>
      </c>
      <c r="I14" s="25"/>
      <c r="J14" s="23">
        <f t="shared" ca="1" si="0"/>
        <v>41887.948371432431</v>
      </c>
      <c r="K14" s="23"/>
      <c r="L14" s="2">
        <v>2023</v>
      </c>
      <c r="M14" s="59">
        <f>Input!L39-Input!C39</f>
        <v>0</v>
      </c>
      <c r="N14" s="59">
        <f>Input!M39-Input!D39</f>
        <v>0</v>
      </c>
      <c r="O14" s="59">
        <f>Input!N39-Input!E39</f>
        <v>0</v>
      </c>
      <c r="P14" s="63">
        <f ca="1">Input!O39-Input!F39</f>
        <v>315.24067416277057</v>
      </c>
      <c r="Q14" s="63">
        <f ca="1">Input!P39-Input!G39</f>
        <v>3368.6594684612828</v>
      </c>
      <c r="R14" s="63">
        <f ca="1">Input!Q39-Input!H39</f>
        <v>1314.6123132070443</v>
      </c>
      <c r="S14" s="25"/>
      <c r="T14" s="23">
        <f t="shared" ca="1" si="1"/>
        <v>4998.5124558310981</v>
      </c>
    </row>
    <row r="15" spans="2:20" x14ac:dyDescent="0.45">
      <c r="B15" s="2">
        <v>2024</v>
      </c>
      <c r="C15" s="59">
        <f>Input!C40</f>
        <v>0</v>
      </c>
      <c r="D15" s="59">
        <f>Input!D40</f>
        <v>0</v>
      </c>
      <c r="E15" s="59">
        <f>Input!E40</f>
        <v>0</v>
      </c>
      <c r="F15" s="59">
        <f>Input!F40</f>
        <v>0</v>
      </c>
      <c r="G15" s="63">
        <f ca="1">Input!G40</f>
        <v>3657.8351673960942</v>
      </c>
      <c r="H15" s="63">
        <f ca="1">Input!H40</f>
        <v>8797.4836754915941</v>
      </c>
      <c r="I15" s="25"/>
      <c r="J15" s="23">
        <f t="shared" ca="1" si="0"/>
        <v>12455.318842887689</v>
      </c>
      <c r="K15" s="23"/>
      <c r="L15" s="2">
        <v>2024</v>
      </c>
      <c r="M15" s="59">
        <f>Input!L40-Input!C40</f>
        <v>0</v>
      </c>
      <c r="N15" s="59">
        <f>Input!M40-Input!D40</f>
        <v>0</v>
      </c>
      <c r="O15" s="59">
        <f>Input!N40-Input!E40</f>
        <v>0</v>
      </c>
      <c r="P15" s="59">
        <f>Input!O40-Input!F40</f>
        <v>0</v>
      </c>
      <c r="Q15" s="63">
        <f ca="1">Input!P40-Input!G40</f>
        <v>457.18911463482982</v>
      </c>
      <c r="R15" s="63">
        <f ca="1">Input!Q40-Input!H40</f>
        <v>971.56538147436186</v>
      </c>
      <c r="S15" s="25"/>
      <c r="T15" s="23">
        <f t="shared" ca="1" si="1"/>
        <v>1428.7544961091917</v>
      </c>
    </row>
    <row r="16" spans="2:20" x14ac:dyDescent="0.45">
      <c r="B16" s="2">
        <v>2025</v>
      </c>
      <c r="C16" s="59">
        <f>Input!C41</f>
        <v>0</v>
      </c>
      <c r="D16" s="59">
        <f>Input!D41</f>
        <v>0</v>
      </c>
      <c r="E16" s="59">
        <f>Input!E41</f>
        <v>0</v>
      </c>
      <c r="F16" s="59">
        <f>Input!F41</f>
        <v>0</v>
      </c>
      <c r="G16" s="59">
        <f>Input!G41</f>
        <v>0</v>
      </c>
      <c r="H16" s="63">
        <f ca="1">Input!H41</f>
        <v>1193.9805166621886</v>
      </c>
      <c r="I16" s="25"/>
      <c r="J16" s="23">
        <f t="shared" ca="1" si="0"/>
        <v>1193.9805166621886</v>
      </c>
      <c r="K16" s="23"/>
      <c r="L16" s="2">
        <v>2025</v>
      </c>
      <c r="M16" s="59">
        <f>Input!L41-Input!C41</f>
        <v>0</v>
      </c>
      <c r="N16" s="59">
        <f>Input!M41-Input!D41</f>
        <v>0</v>
      </c>
      <c r="O16" s="59">
        <f>Input!N41-Input!E41</f>
        <v>0</v>
      </c>
      <c r="P16" s="59">
        <f>Input!O41-Input!F41</f>
        <v>0</v>
      </c>
      <c r="Q16" s="59">
        <f>Input!P41-Input!G41</f>
        <v>0</v>
      </c>
      <c r="R16" s="63">
        <f ca="1">Input!Q41-Input!H41</f>
        <v>131.85931101816277</v>
      </c>
      <c r="S16" s="25"/>
      <c r="T16" s="23">
        <f t="shared" ca="1" si="1"/>
        <v>131.85931101816277</v>
      </c>
    </row>
    <row r="17" spans="2:22" x14ac:dyDescent="0.45">
      <c r="B17" s="2">
        <v>2026</v>
      </c>
      <c r="C17" s="59">
        <f>Input!C42</f>
        <v>0</v>
      </c>
      <c r="D17" s="59">
        <f>Input!D42</f>
        <v>0</v>
      </c>
      <c r="E17" s="59">
        <f>Input!E42</f>
        <v>0</v>
      </c>
      <c r="F17" s="59">
        <f>Input!F42</f>
        <v>0</v>
      </c>
      <c r="G17" s="59">
        <f>Input!G42</f>
        <v>0</v>
      </c>
      <c r="H17" s="59">
        <f>Input!H42</f>
        <v>0</v>
      </c>
      <c r="I17" s="25"/>
      <c r="J17" s="23">
        <f t="shared" si="0"/>
        <v>0</v>
      </c>
      <c r="K17" s="23"/>
      <c r="L17" s="2">
        <v>2026</v>
      </c>
      <c r="M17" s="59">
        <f>Input!L42-Input!C42</f>
        <v>0</v>
      </c>
      <c r="N17" s="59">
        <f>Input!M42-Input!D42</f>
        <v>0</v>
      </c>
      <c r="O17" s="59">
        <f>Input!N42-Input!E42</f>
        <v>0</v>
      </c>
      <c r="P17" s="59">
        <f>Input!O42-Input!F42</f>
        <v>0</v>
      </c>
      <c r="Q17" s="59">
        <f>Input!P42-Input!G42</f>
        <v>0</v>
      </c>
      <c r="R17" s="59">
        <f>Input!Q42-Input!H42</f>
        <v>0</v>
      </c>
      <c r="S17" s="25"/>
      <c r="T17" s="23">
        <f t="shared" si="1"/>
        <v>0</v>
      </c>
    </row>
    <row r="18" spans="2:22" ht="14.65" thickBot="1" x14ac:dyDescent="0.5">
      <c r="B18" s="2" t="s">
        <v>26</v>
      </c>
      <c r="C18" s="26">
        <f t="shared" ref="C18" si="2">SUM(C12:C17)</f>
        <v>0</v>
      </c>
      <c r="D18" s="26">
        <f t="shared" ref="D18:J18" ca="1" si="3">SUM(D12:D17)</f>
        <v>601.806140878983</v>
      </c>
      <c r="E18" s="26">
        <f t="shared" ca="1" si="3"/>
        <v>13935.134773781836</v>
      </c>
      <c r="F18" s="26">
        <f t="shared" ca="1" si="3"/>
        <v>55610.722312080521</v>
      </c>
      <c r="G18" s="26">
        <f t="shared" ca="1" si="3"/>
        <v>139469.86560239163</v>
      </c>
      <c r="H18" s="26">
        <f t="shared" ca="1" si="3"/>
        <v>103048.50025607845</v>
      </c>
      <c r="I18" s="26"/>
      <c r="J18" s="26">
        <f t="shared" ca="1" si="3"/>
        <v>312666.02908521146</v>
      </c>
      <c r="K18" s="30"/>
      <c r="L18" s="2" t="s">
        <v>26</v>
      </c>
      <c r="M18" s="26">
        <f t="shared" ref="M18" si="4">SUM(M12:M17)</f>
        <v>0</v>
      </c>
      <c r="N18" s="26">
        <f t="shared" ref="N18:T18" ca="1" si="5">SUM(N12:N17)</f>
        <v>57.360722456330109</v>
      </c>
      <c r="O18" s="26">
        <f t="shared" ca="1" si="5"/>
        <v>1587.2205390951085</v>
      </c>
      <c r="P18" s="26">
        <f t="shared" ca="1" si="5"/>
        <v>5780.8857784966167</v>
      </c>
      <c r="Q18" s="26">
        <f t="shared" ca="1" si="5"/>
        <v>17432.197312047821</v>
      </c>
      <c r="R18" s="26">
        <f t="shared" ca="1" si="5"/>
        <v>11380.340010243121</v>
      </c>
      <c r="S18" s="26"/>
      <c r="T18" s="26">
        <f t="shared" ca="1" si="5"/>
        <v>36238.004362338994</v>
      </c>
    </row>
    <row r="19" spans="2:22" ht="14.65" thickTop="1" x14ac:dyDescent="0.45"/>
    <row r="20" spans="2:22" x14ac:dyDescent="0.45">
      <c r="B20" s="1" t="s">
        <v>57</v>
      </c>
      <c r="C20" s="154" t="s">
        <v>1</v>
      </c>
      <c r="D20" s="154"/>
      <c r="E20" s="154"/>
      <c r="F20" s="154"/>
      <c r="G20" s="154"/>
      <c r="H20" s="154"/>
      <c r="I20" s="154"/>
      <c r="J20" s="28"/>
      <c r="K20" s="28"/>
      <c r="L20" s="1" t="s">
        <v>57</v>
      </c>
      <c r="M20" s="154" t="s">
        <v>1</v>
      </c>
      <c r="N20" s="154"/>
      <c r="O20" s="154"/>
      <c r="P20" s="154"/>
      <c r="Q20" s="154"/>
      <c r="R20" s="154"/>
      <c r="S20" s="154"/>
      <c r="T20" s="29"/>
      <c r="V20" s="114">
        <v>44196</v>
      </c>
    </row>
    <row r="21" spans="2:22" x14ac:dyDescent="0.45">
      <c r="B21" s="1" t="s">
        <v>45</v>
      </c>
      <c r="C21" s="24">
        <v>2014</v>
      </c>
      <c r="D21" s="24">
        <v>2015</v>
      </c>
      <c r="E21" s="24">
        <v>2016</v>
      </c>
      <c r="F21" s="24">
        <v>2017</v>
      </c>
      <c r="G21" s="24">
        <v>2018</v>
      </c>
      <c r="H21" s="24">
        <v>2019</v>
      </c>
      <c r="I21" s="24">
        <v>2020</v>
      </c>
      <c r="J21" s="24" t="s">
        <v>26</v>
      </c>
      <c r="K21" s="24"/>
      <c r="L21" s="1" t="s">
        <v>45</v>
      </c>
      <c r="M21" s="24">
        <v>2014</v>
      </c>
      <c r="N21" s="24">
        <v>2015</v>
      </c>
      <c r="O21" s="24">
        <v>2016</v>
      </c>
      <c r="P21" s="24">
        <v>2017</v>
      </c>
      <c r="Q21" s="24">
        <v>2018</v>
      </c>
      <c r="R21" s="24">
        <v>2019</v>
      </c>
      <c r="S21" s="24">
        <v>2020</v>
      </c>
      <c r="T21" s="24" t="s">
        <v>26</v>
      </c>
      <c r="V21" s="111" t="s">
        <v>51</v>
      </c>
    </row>
    <row r="22" spans="2:22" x14ac:dyDescent="0.45">
      <c r="B22" s="2">
        <v>2021</v>
      </c>
      <c r="C22" s="23">
        <f>Step1!C21</f>
        <v>0</v>
      </c>
      <c r="D22" s="23">
        <f ca="1">Step1!D21</f>
        <v>590.81579543000396</v>
      </c>
      <c r="E22" s="23">
        <f ca="1">Step1!E21</f>
        <v>12045.809463021929</v>
      </c>
      <c r="F22" s="23">
        <f ca="1">Step1!F21</f>
        <v>29681.700009598379</v>
      </c>
      <c r="G22" s="23">
        <f ca="1">Step1!G21</f>
        <v>71070.407151363965</v>
      </c>
      <c r="H22" s="23">
        <f ca="1">Step1!H21</f>
        <v>56472.626644543154</v>
      </c>
      <c r="I22" s="25"/>
      <c r="J22" s="23">
        <f t="shared" ref="J22:J27" ca="1" si="6">SUM(D22:I22)</f>
        <v>169861.35906395741</v>
      </c>
      <c r="K22" s="23"/>
      <c r="L22" s="2">
        <v>2021</v>
      </c>
      <c r="M22" s="23">
        <f>Step1!M21</f>
        <v>0</v>
      </c>
      <c r="N22" s="23">
        <f ca="1">Step1!N21</f>
        <v>56.313185530107802</v>
      </c>
      <c r="O22" s="23">
        <f ca="1">Step1!O21</f>
        <v>1372.0252082316856</v>
      </c>
      <c r="P22" s="23">
        <f ca="1">Step1!P21</f>
        <v>3085.4934144564381</v>
      </c>
      <c r="Q22" s="23">
        <f ca="1">Step1!Q21</f>
        <v>8883.0182431100384</v>
      </c>
      <c r="R22" s="23">
        <f ca="1">Step1!R21</f>
        <v>6236.6525557319528</v>
      </c>
      <c r="S22" s="25"/>
      <c r="T22" s="23">
        <f t="shared" ref="T22:T27" ca="1" si="7">SUM(N22:S22)</f>
        <v>19633.502607060225</v>
      </c>
      <c r="V22" s="31">
        <f>Input!V21</f>
        <v>3.755E-2</v>
      </c>
    </row>
    <row r="23" spans="2:22" x14ac:dyDescent="0.45">
      <c r="B23" s="2">
        <v>2022</v>
      </c>
      <c r="C23" s="23">
        <f>Step1!C22</f>
        <v>0</v>
      </c>
      <c r="D23" s="23">
        <f>Step1!D22</f>
        <v>0</v>
      </c>
      <c r="E23" s="23">
        <f ca="1">Step1!E22</f>
        <v>1563.9674916527335</v>
      </c>
      <c r="F23" s="23">
        <f ca="1">Step1!F22</f>
        <v>20985.342867508291</v>
      </c>
      <c r="G23" s="23">
        <f ca="1">Step1!G22</f>
        <v>34249.91272111726</v>
      </c>
      <c r="H23" s="23">
        <f ca="1">Step1!H22</f>
        <v>22192.941806873427</v>
      </c>
      <c r="I23" s="25"/>
      <c r="J23" s="23">
        <f t="shared" ca="1" si="6"/>
        <v>78992.16488715171</v>
      </c>
      <c r="K23" s="23"/>
      <c r="L23" s="2">
        <v>2022</v>
      </c>
      <c r="M23" s="23">
        <f>Step1!M22</f>
        <v>0</v>
      </c>
      <c r="N23" s="23">
        <f>Step1!N22</f>
        <v>0</v>
      </c>
      <c r="O23" s="23">
        <f ca="1">Step1!O22</f>
        <v>178.13687241107266</v>
      </c>
      <c r="P23" s="23">
        <f ca="1">Step1!P22</f>
        <v>2181.4834459235321</v>
      </c>
      <c r="Q23" s="23">
        <f ca="1">Step1!Q22</f>
        <v>4280.8619187820814</v>
      </c>
      <c r="R23" s="23">
        <f ca="1">Step1!R22</f>
        <v>2450.9160537235553</v>
      </c>
      <c r="S23" s="25"/>
      <c r="T23" s="23">
        <f t="shared" ca="1" si="7"/>
        <v>9091.3982908402413</v>
      </c>
      <c r="V23" s="31">
        <f>Input!V22</f>
        <v>4.2720000000000001E-2</v>
      </c>
    </row>
    <row r="24" spans="2:22" x14ac:dyDescent="0.45">
      <c r="B24" s="2">
        <v>2023</v>
      </c>
      <c r="C24" s="23">
        <f>Step1!C23</f>
        <v>0</v>
      </c>
      <c r="D24" s="23">
        <f>Step1!D23</f>
        <v>0</v>
      </c>
      <c r="E24" s="23">
        <f>Step1!E23</f>
        <v>0</v>
      </c>
      <c r="F24" s="23">
        <f ca="1">Step1!F23</f>
        <v>2703.0019887700473</v>
      </c>
      <c r="G24" s="23">
        <f ca="1">Step1!G23</f>
        <v>24022.894313945271</v>
      </c>
      <c r="H24" s="23">
        <f ca="1">Step1!H23</f>
        <v>10610.21303002985</v>
      </c>
      <c r="I24" s="25"/>
      <c r="J24" s="23">
        <f t="shared" ca="1" si="6"/>
        <v>37336.109332745167</v>
      </c>
      <c r="K24" s="23"/>
      <c r="L24" s="2">
        <v>2023</v>
      </c>
      <c r="M24" s="23">
        <f>Step1!M23</f>
        <v>0</v>
      </c>
      <c r="N24" s="23">
        <f>Step1!N23</f>
        <v>0</v>
      </c>
      <c r="O24" s="23">
        <f>Step1!O23</f>
        <v>0</v>
      </c>
      <c r="P24" s="23">
        <f ca="1">Step1!P23</f>
        <v>280.9844056410397</v>
      </c>
      <c r="Q24" s="23">
        <f ca="1">Step1!Q23</f>
        <v>3002.5972411920416</v>
      </c>
      <c r="R24" s="23">
        <f ca="1">Step1!R23</f>
        <v>1171.7572945049155</v>
      </c>
      <c r="S24" s="25"/>
      <c r="T24" s="23">
        <f t="shared" ca="1" si="7"/>
        <v>4455.3389413379973</v>
      </c>
      <c r="V24" s="31">
        <f>Input!V23</f>
        <v>4.709E-2</v>
      </c>
    </row>
    <row r="25" spans="2:22" x14ac:dyDescent="0.45">
      <c r="B25" s="2">
        <v>2024</v>
      </c>
      <c r="C25" s="23">
        <f>Step1!C24</f>
        <v>0</v>
      </c>
      <c r="D25" s="23">
        <f>Step1!D24</f>
        <v>0</v>
      </c>
      <c r="E25" s="23">
        <f>Step1!E24</f>
        <v>0</v>
      </c>
      <c r="F25" s="23">
        <f>Step1!F24</f>
        <v>0</v>
      </c>
      <c r="G25" s="23">
        <f ca="1">Step1!G24</f>
        <v>3075.5187010808304</v>
      </c>
      <c r="H25" s="23">
        <f ca="1">Step1!H24</f>
        <v>7396.950471578707</v>
      </c>
      <c r="I25" s="25"/>
      <c r="J25" s="23">
        <f t="shared" ca="1" si="6"/>
        <v>10472.469172659537</v>
      </c>
      <c r="K25" s="23"/>
      <c r="L25" s="2">
        <v>2024</v>
      </c>
      <c r="M25" s="23">
        <f>Step1!M24</f>
        <v>0</v>
      </c>
      <c r="N25" s="23">
        <f>Step1!N24</f>
        <v>0</v>
      </c>
      <c r="O25" s="23">
        <f>Step1!O24</f>
        <v>0</v>
      </c>
      <c r="P25" s="23">
        <f>Step1!P24</f>
        <v>0</v>
      </c>
      <c r="Q25" s="23">
        <f ca="1">Step1!Q24</f>
        <v>384.40596900678923</v>
      </c>
      <c r="R25" s="23">
        <f ca="1">Step1!R24</f>
        <v>816.89506587970413</v>
      </c>
      <c r="S25" s="25"/>
      <c r="T25" s="23">
        <f t="shared" ca="1" si="7"/>
        <v>1201.3010348864934</v>
      </c>
      <c r="V25" s="31">
        <f>Input!V24</f>
        <v>5.0790000000000002E-2</v>
      </c>
    </row>
    <row r="26" spans="2:22" x14ac:dyDescent="0.45">
      <c r="B26" s="2">
        <v>2025</v>
      </c>
      <c r="C26" s="23">
        <f>Step1!C25</f>
        <v>0</v>
      </c>
      <c r="D26" s="23">
        <f>Step1!D25</f>
        <v>0</v>
      </c>
      <c r="E26" s="23">
        <f>Step1!E25</f>
        <v>0</v>
      </c>
      <c r="F26" s="23">
        <f>Step1!F25</f>
        <v>0</v>
      </c>
      <c r="G26" s="23">
        <f>Step1!G25</f>
        <v>0</v>
      </c>
      <c r="H26" s="23">
        <f ca="1">Step1!H25</f>
        <v>942.83784725099167</v>
      </c>
      <c r="I26" s="25"/>
      <c r="J26" s="23">
        <f t="shared" ca="1" si="6"/>
        <v>942.83784725099167</v>
      </c>
      <c r="K26" s="23"/>
      <c r="L26" s="2">
        <v>2025</v>
      </c>
      <c r="M26" s="23">
        <f>Step1!M25</f>
        <v>0</v>
      </c>
      <c r="N26" s="23">
        <f>Step1!N25</f>
        <v>0</v>
      </c>
      <c r="O26" s="23">
        <f>Step1!O25</f>
        <v>0</v>
      </c>
      <c r="P26" s="23">
        <f>Step1!P25</f>
        <v>0</v>
      </c>
      <c r="Q26" s="23">
        <f>Step1!Q25</f>
        <v>0</v>
      </c>
      <c r="R26" s="23">
        <f ca="1">Step1!R25</f>
        <v>104.12393435691028</v>
      </c>
      <c r="S26" s="25"/>
      <c r="T26" s="23">
        <f t="shared" ca="1" si="7"/>
        <v>104.12393435691028</v>
      </c>
      <c r="V26" s="31">
        <f>Input!V25</f>
        <v>5.3879999999999997E-2</v>
      </c>
    </row>
    <row r="27" spans="2:22" x14ac:dyDescent="0.45">
      <c r="B27" s="2">
        <v>2026</v>
      </c>
      <c r="C27" s="23">
        <f>Step1!C26</f>
        <v>0</v>
      </c>
      <c r="D27" s="23">
        <f>Step1!D26</f>
        <v>0</v>
      </c>
      <c r="E27" s="23">
        <f>Step1!E26</f>
        <v>0</v>
      </c>
      <c r="F27" s="23">
        <f>Step1!F26</f>
        <v>0</v>
      </c>
      <c r="G27" s="23">
        <f>Step1!G26</f>
        <v>0</v>
      </c>
      <c r="H27" s="23">
        <f>Step1!H26</f>
        <v>0</v>
      </c>
      <c r="I27" s="25"/>
      <c r="J27" s="23">
        <f t="shared" si="6"/>
        <v>0</v>
      </c>
      <c r="K27" s="23"/>
      <c r="L27" s="2">
        <v>2026</v>
      </c>
      <c r="M27" s="23">
        <f>Step1!M26</f>
        <v>0</v>
      </c>
      <c r="N27" s="23">
        <f>Step1!N26</f>
        <v>0</v>
      </c>
      <c r="O27" s="23">
        <f>Step1!O26</f>
        <v>0</v>
      </c>
      <c r="P27" s="23">
        <f>Step1!P26</f>
        <v>0</v>
      </c>
      <c r="Q27" s="23">
        <f>Step1!Q26</f>
        <v>0</v>
      </c>
      <c r="R27" s="23">
        <f>Step1!R26</f>
        <v>0</v>
      </c>
      <c r="S27" s="25"/>
      <c r="T27" s="23">
        <f t="shared" si="7"/>
        <v>0</v>
      </c>
      <c r="V27" s="31">
        <f>Input!V26</f>
        <v>5.6120000000000003E-2</v>
      </c>
    </row>
    <row r="28" spans="2:22" ht="14.65" thickBot="1" x14ac:dyDescent="0.5">
      <c r="B28" s="2" t="s">
        <v>26</v>
      </c>
      <c r="C28" s="26">
        <f t="shared" ref="C28" si="8">SUM(C22:C27)</f>
        <v>0</v>
      </c>
      <c r="D28" s="26">
        <f t="shared" ref="D28:J28" ca="1" si="9">SUM(D22:D27)</f>
        <v>590.81579543000396</v>
      </c>
      <c r="E28" s="26">
        <f t="shared" ca="1" si="9"/>
        <v>13609.776954674662</v>
      </c>
      <c r="F28" s="26">
        <f t="shared" ca="1" si="9"/>
        <v>53370.044865876713</v>
      </c>
      <c r="G28" s="26">
        <f t="shared" ca="1" si="9"/>
        <v>132418.73288750733</v>
      </c>
      <c r="H28" s="26">
        <f t="shared" ca="1" si="9"/>
        <v>97615.56980027612</v>
      </c>
      <c r="I28" s="26"/>
      <c r="J28" s="26">
        <f t="shared" ca="1" si="9"/>
        <v>297604.94030376483</v>
      </c>
      <c r="K28" s="27"/>
      <c r="L28" s="2" t="s">
        <v>26</v>
      </c>
      <c r="M28" s="26">
        <f t="shared" ref="M28" si="10">SUM(M22:M27)</f>
        <v>0</v>
      </c>
      <c r="N28" s="26">
        <f t="shared" ref="N28:T28" ca="1" si="11">SUM(N22:N27)</f>
        <v>56.313185530107802</v>
      </c>
      <c r="O28" s="26">
        <f t="shared" ca="1" si="11"/>
        <v>1550.1620806427582</v>
      </c>
      <c r="P28" s="26">
        <f t="shared" ca="1" si="11"/>
        <v>5547.9612660210096</v>
      </c>
      <c r="Q28" s="26">
        <f t="shared" ca="1" si="11"/>
        <v>16550.88337209095</v>
      </c>
      <c r="R28" s="26">
        <f t="shared" ca="1" si="11"/>
        <v>10780.344904197038</v>
      </c>
      <c r="S28" s="26"/>
      <c r="T28" s="26">
        <f t="shared" ca="1" si="11"/>
        <v>34485.664808481866</v>
      </c>
      <c r="V28" s="32"/>
    </row>
    <row r="29" spans="2:22" ht="14.65" thickTop="1" x14ac:dyDescent="0.45">
      <c r="B29" s="2"/>
      <c r="C29" s="2"/>
      <c r="D29" s="27"/>
      <c r="E29" s="27"/>
      <c r="F29" s="27"/>
      <c r="G29" s="27"/>
      <c r="H29" s="27"/>
      <c r="I29" s="27"/>
      <c r="J29" s="27"/>
      <c r="K29" s="27"/>
      <c r="L29" s="2"/>
      <c r="M29" s="2"/>
      <c r="N29" s="27"/>
      <c r="O29" s="27"/>
      <c r="P29" s="27"/>
      <c r="Q29" s="27"/>
      <c r="R29" s="27"/>
      <c r="S29" s="27"/>
      <c r="T29" s="27"/>
      <c r="V29" s="32"/>
    </row>
    <row r="30" spans="2:22" x14ac:dyDescent="0.45">
      <c r="B30" s="1" t="s">
        <v>57</v>
      </c>
      <c r="C30" s="154" t="s">
        <v>1</v>
      </c>
      <c r="D30" s="154"/>
      <c r="E30" s="154"/>
      <c r="F30" s="154"/>
      <c r="G30" s="154"/>
      <c r="H30" s="154"/>
      <c r="I30" s="154"/>
      <c r="J30" s="28"/>
      <c r="K30" s="28"/>
      <c r="L30" s="1" t="s">
        <v>57</v>
      </c>
      <c r="M30" s="154" t="s">
        <v>1</v>
      </c>
      <c r="N30" s="154"/>
      <c r="O30" s="154"/>
      <c r="P30" s="154"/>
      <c r="Q30" s="154"/>
      <c r="R30" s="154"/>
      <c r="S30" s="154"/>
      <c r="T30" s="29"/>
      <c r="V30" s="114">
        <v>43830</v>
      </c>
    </row>
    <row r="31" spans="2:22" x14ac:dyDescent="0.45">
      <c r="B31" s="1" t="s">
        <v>45</v>
      </c>
      <c r="C31" s="24">
        <v>2014</v>
      </c>
      <c r="D31" s="24">
        <v>2015</v>
      </c>
      <c r="E31" s="24">
        <v>2016</v>
      </c>
      <c r="F31" s="24">
        <v>2017</v>
      </c>
      <c r="G31" s="24">
        <v>2018</v>
      </c>
      <c r="H31" s="24">
        <v>2019</v>
      </c>
      <c r="I31" s="24">
        <v>2020</v>
      </c>
      <c r="J31" s="24" t="s">
        <v>26</v>
      </c>
      <c r="K31" s="24"/>
      <c r="L31" s="1" t="s">
        <v>45</v>
      </c>
      <c r="M31" s="24">
        <v>2014</v>
      </c>
      <c r="N31" s="24">
        <v>2015</v>
      </c>
      <c r="O31" s="24">
        <v>2016</v>
      </c>
      <c r="P31" s="24">
        <v>2017</v>
      </c>
      <c r="Q31" s="24">
        <v>2018</v>
      </c>
      <c r="R31" s="24">
        <v>2019</v>
      </c>
      <c r="S31" s="24">
        <v>2020</v>
      </c>
      <c r="T31" s="24" t="s">
        <v>26</v>
      </c>
      <c r="V31" s="111" t="s">
        <v>51</v>
      </c>
    </row>
    <row r="32" spans="2:22" x14ac:dyDescent="0.45">
      <c r="B32" s="2">
        <v>2021</v>
      </c>
      <c r="C32" s="23">
        <f t="shared" ref="C32:H37" si="12">C12/POWER(1+$V32,$B32-$C$7-0.5)</f>
        <v>0</v>
      </c>
      <c r="D32" s="23">
        <f t="shared" ca="1" si="12"/>
        <v>587.11865654966539</v>
      </c>
      <c r="E32" s="23">
        <f t="shared" ca="1" si="12"/>
        <v>11970.430587143239</v>
      </c>
      <c r="F32" s="23">
        <f t="shared" ca="1" si="12"/>
        <v>29495.961293760291</v>
      </c>
      <c r="G32" s="23">
        <f t="shared" ca="1" si="12"/>
        <v>70625.670961923475</v>
      </c>
      <c r="H32" s="23">
        <f t="shared" ca="1" si="12"/>
        <v>56119.238760777414</v>
      </c>
      <c r="I32" s="25"/>
      <c r="J32" s="23">
        <f t="shared" ref="J32:J37" ca="1" si="13">SUM(D32:I32)</f>
        <v>168798.42026015406</v>
      </c>
      <c r="K32" s="23"/>
      <c r="L32" s="2">
        <v>2021</v>
      </c>
      <c r="M32" s="23">
        <f t="shared" ref="M32:R37" si="14">M12/POWER(1+$V32,$B32-$C$7-0.5)</f>
        <v>0</v>
      </c>
      <c r="N32" s="23">
        <f t="shared" ca="1" si="14"/>
        <v>55.960795378541953</v>
      </c>
      <c r="O32" s="23">
        <f t="shared" ca="1" si="14"/>
        <v>1363.4395072714294</v>
      </c>
      <c r="P32" s="23">
        <f t="shared" ca="1" si="14"/>
        <v>3066.1853699595699</v>
      </c>
      <c r="Q32" s="23">
        <f t="shared" ca="1" si="14"/>
        <v>8827.431117011869</v>
      </c>
      <c r="R32" s="23">
        <f t="shared" ca="1" si="14"/>
        <v>6197.6255513334381</v>
      </c>
      <c r="S32" s="25"/>
      <c r="T32" s="23">
        <f t="shared" ref="T32:T37" ca="1" si="15">SUM(N32:S32)</f>
        <v>19510.642340954848</v>
      </c>
      <c r="V32" s="31">
        <f>Input!V11</f>
        <v>5.0658233284294418E-2</v>
      </c>
    </row>
    <row r="33" spans="2:22" x14ac:dyDescent="0.45">
      <c r="B33" s="2">
        <v>2022</v>
      </c>
      <c r="C33" s="23">
        <f t="shared" si="12"/>
        <v>0</v>
      </c>
      <c r="D33" s="23">
        <f t="shared" si="12"/>
        <v>0</v>
      </c>
      <c r="E33" s="23">
        <f t="shared" ca="1" si="12"/>
        <v>1533.418246293221</v>
      </c>
      <c r="F33" s="23">
        <f t="shared" ca="1" si="12"/>
        <v>20575.432564618597</v>
      </c>
      <c r="G33" s="23">
        <f t="shared" ca="1" si="12"/>
        <v>33580.903299346217</v>
      </c>
      <c r="H33" s="23">
        <f t="shared" ca="1" si="12"/>
        <v>21759.443266701659</v>
      </c>
      <c r="I33" s="25"/>
      <c r="J33" s="23">
        <f t="shared" ca="1" si="13"/>
        <v>77449.197376959695</v>
      </c>
      <c r="K33" s="23"/>
      <c r="L33" s="2">
        <v>2022</v>
      </c>
      <c r="M33" s="23">
        <f t="shared" si="14"/>
        <v>0</v>
      </c>
      <c r="N33" s="23">
        <f t="shared" si="14"/>
        <v>0</v>
      </c>
      <c r="O33" s="23">
        <f t="shared" ca="1" si="14"/>
        <v>174.65729431759758</v>
      </c>
      <c r="P33" s="23">
        <f t="shared" ca="1" si="14"/>
        <v>2138.8721554760514</v>
      </c>
      <c r="Q33" s="23">
        <f t="shared" ca="1" si="14"/>
        <v>4197.2431084135442</v>
      </c>
      <c r="R33" s="23">
        <f t="shared" ca="1" si="14"/>
        <v>2403.041889918753</v>
      </c>
      <c r="S33" s="25"/>
      <c r="T33" s="23">
        <f t="shared" ca="1" si="15"/>
        <v>8913.814448125946</v>
      </c>
      <c r="V33" s="31">
        <f>Input!V12</f>
        <v>5.6523351373090946E-2</v>
      </c>
    </row>
    <row r="34" spans="2:22" x14ac:dyDescent="0.45">
      <c r="B34" s="2">
        <v>2023</v>
      </c>
      <c r="C34" s="23">
        <f t="shared" si="12"/>
        <v>0</v>
      </c>
      <c r="D34" s="23">
        <f t="shared" si="12"/>
        <v>0</v>
      </c>
      <c r="E34" s="23">
        <f t="shared" si="12"/>
        <v>0</v>
      </c>
      <c r="F34" s="23">
        <f t="shared" ca="1" si="12"/>
        <v>2605.7867547399214</v>
      </c>
      <c r="G34" s="23">
        <f t="shared" ca="1" si="12"/>
        <v>23158.89521127578</v>
      </c>
      <c r="H34" s="23">
        <f t="shared" ca="1" si="12"/>
        <v>10228.609780343304</v>
      </c>
      <c r="I34" s="25"/>
      <c r="J34" s="23">
        <f t="shared" ca="1" si="13"/>
        <v>35993.291746359006</v>
      </c>
      <c r="K34" s="23"/>
      <c r="L34" s="2">
        <v>2023</v>
      </c>
      <c r="M34" s="23">
        <f t="shared" si="14"/>
        <v>0</v>
      </c>
      <c r="N34" s="23">
        <f t="shared" si="14"/>
        <v>0</v>
      </c>
      <c r="O34" s="23">
        <f t="shared" si="14"/>
        <v>0</v>
      </c>
      <c r="P34" s="23">
        <f t="shared" ca="1" si="14"/>
        <v>270.87861775531223</v>
      </c>
      <c r="Q34" s="23">
        <f t="shared" ca="1" si="14"/>
        <v>2894.6068680020026</v>
      </c>
      <c r="R34" s="23">
        <f t="shared" ca="1" si="14"/>
        <v>1129.6142771911782</v>
      </c>
      <c r="S34" s="25"/>
      <c r="T34" s="23">
        <f t="shared" ca="1" si="15"/>
        <v>4295.0997629484928</v>
      </c>
      <c r="V34" s="31">
        <f>Input!V13</f>
        <v>6.2544210241539222E-2</v>
      </c>
    </row>
    <row r="35" spans="2:22" x14ac:dyDescent="0.45">
      <c r="B35" s="2">
        <v>2024</v>
      </c>
      <c r="C35" s="23">
        <f t="shared" si="12"/>
        <v>0</v>
      </c>
      <c r="D35" s="23">
        <f t="shared" si="12"/>
        <v>0</v>
      </c>
      <c r="E35" s="23">
        <f t="shared" si="12"/>
        <v>0</v>
      </c>
      <c r="F35" s="23">
        <f t="shared" si="12"/>
        <v>0</v>
      </c>
      <c r="G35" s="23">
        <f t="shared" ca="1" si="12"/>
        <v>2948.392262578996</v>
      </c>
      <c r="H35" s="23">
        <f t="shared" ca="1" si="12"/>
        <v>7091.197829302203</v>
      </c>
      <c r="I35" s="25"/>
      <c r="J35" s="23">
        <f t="shared" ca="1" si="13"/>
        <v>10039.590091881199</v>
      </c>
      <c r="K35" s="23"/>
      <c r="L35" s="2">
        <v>2024</v>
      </c>
      <c r="M35" s="23">
        <f t="shared" si="14"/>
        <v>0</v>
      </c>
      <c r="N35" s="23">
        <f t="shared" si="14"/>
        <v>0</v>
      </c>
      <c r="O35" s="23">
        <f t="shared" si="14"/>
        <v>0</v>
      </c>
      <c r="P35" s="23">
        <f t="shared" si="14"/>
        <v>0</v>
      </c>
      <c r="Q35" s="23">
        <f t="shared" ca="1" si="14"/>
        <v>368.51656415241268</v>
      </c>
      <c r="R35" s="23">
        <f t="shared" ca="1" si="14"/>
        <v>783.12874206625679</v>
      </c>
      <c r="S35" s="25"/>
      <c r="T35" s="23">
        <f t="shared" ca="1" si="15"/>
        <v>1151.6453062186695</v>
      </c>
      <c r="V35" s="31">
        <f>Input!V14</f>
        <v>6.3540327847234845E-2</v>
      </c>
    </row>
    <row r="36" spans="2:22" x14ac:dyDescent="0.45">
      <c r="B36" s="2">
        <v>2025</v>
      </c>
      <c r="C36" s="23">
        <f t="shared" si="12"/>
        <v>0</v>
      </c>
      <c r="D36" s="23">
        <f t="shared" si="12"/>
        <v>0</v>
      </c>
      <c r="E36" s="23">
        <f t="shared" si="12"/>
        <v>0</v>
      </c>
      <c r="F36" s="23">
        <f t="shared" si="12"/>
        <v>0</v>
      </c>
      <c r="G36" s="23">
        <f t="shared" si="12"/>
        <v>0</v>
      </c>
      <c r="H36" s="23">
        <f t="shared" ca="1" si="12"/>
        <v>900.83836732113934</v>
      </c>
      <c r="I36" s="25"/>
      <c r="J36" s="23">
        <f t="shared" ca="1" si="13"/>
        <v>900.83836732113934</v>
      </c>
      <c r="K36" s="23"/>
      <c r="L36" s="2">
        <v>2025</v>
      </c>
      <c r="M36" s="23">
        <f t="shared" si="14"/>
        <v>0</v>
      </c>
      <c r="N36" s="23">
        <f t="shared" si="14"/>
        <v>0</v>
      </c>
      <c r="O36" s="23">
        <f t="shared" si="14"/>
        <v>0</v>
      </c>
      <c r="P36" s="23">
        <f t="shared" si="14"/>
        <v>0</v>
      </c>
      <c r="Q36" s="23">
        <f t="shared" si="14"/>
        <v>0</v>
      </c>
      <c r="R36" s="23">
        <f t="shared" ca="1" si="14"/>
        <v>99.485648882911761</v>
      </c>
      <c r="S36" s="25"/>
      <c r="T36" s="23">
        <f t="shared" ca="1" si="15"/>
        <v>99.485648882911761</v>
      </c>
      <c r="V36" s="31">
        <f>Input!V15</f>
        <v>6.4606148493571602E-2</v>
      </c>
    </row>
    <row r="37" spans="2:22" x14ac:dyDescent="0.45">
      <c r="B37" s="2">
        <v>2026</v>
      </c>
      <c r="C37" s="23">
        <f t="shared" si="12"/>
        <v>0</v>
      </c>
      <c r="D37" s="23">
        <f t="shared" si="12"/>
        <v>0</v>
      </c>
      <c r="E37" s="23">
        <f t="shared" si="12"/>
        <v>0</v>
      </c>
      <c r="F37" s="23">
        <f t="shared" si="12"/>
        <v>0</v>
      </c>
      <c r="G37" s="23">
        <f t="shared" si="12"/>
        <v>0</v>
      </c>
      <c r="H37" s="23">
        <f t="shared" si="12"/>
        <v>0</v>
      </c>
      <c r="I37" s="25"/>
      <c r="J37" s="23">
        <f t="shared" si="13"/>
        <v>0</v>
      </c>
      <c r="K37" s="23"/>
      <c r="L37" s="2">
        <v>2026</v>
      </c>
      <c r="M37" s="23">
        <f t="shared" si="14"/>
        <v>0</v>
      </c>
      <c r="N37" s="23">
        <f t="shared" si="14"/>
        <v>0</v>
      </c>
      <c r="O37" s="23">
        <f t="shared" si="14"/>
        <v>0</v>
      </c>
      <c r="P37" s="23">
        <f t="shared" si="14"/>
        <v>0</v>
      </c>
      <c r="Q37" s="23">
        <f t="shared" si="14"/>
        <v>0</v>
      </c>
      <c r="R37" s="23">
        <f t="shared" si="14"/>
        <v>0</v>
      </c>
      <c r="S37" s="25"/>
      <c r="T37" s="23">
        <f t="shared" si="15"/>
        <v>0</v>
      </c>
      <c r="V37" s="31">
        <f>Input!V16</f>
        <v>6.6046689430610428E-2</v>
      </c>
    </row>
    <row r="38" spans="2:22" ht="14.65" thickBot="1" x14ac:dyDescent="0.5">
      <c r="B38" s="2" t="s">
        <v>26</v>
      </c>
      <c r="C38" s="26">
        <f t="shared" ref="C38" si="16">SUM(C32:C37)</f>
        <v>0</v>
      </c>
      <c r="D38" s="26">
        <f t="shared" ref="D38:J38" ca="1" si="17">SUM(D32:D37)</f>
        <v>587.11865654966539</v>
      </c>
      <c r="E38" s="26">
        <f t="shared" ca="1" si="17"/>
        <v>13503.848833436459</v>
      </c>
      <c r="F38" s="26">
        <f t="shared" ca="1" si="17"/>
        <v>52677.180613118806</v>
      </c>
      <c r="G38" s="26">
        <f t="shared" ca="1" si="17"/>
        <v>130313.86173512448</v>
      </c>
      <c r="H38" s="26">
        <f t="shared" ca="1" si="17"/>
        <v>96099.328004445721</v>
      </c>
      <c r="I38" s="26"/>
      <c r="J38" s="26">
        <f t="shared" ca="1" si="17"/>
        <v>293181.3378426751</v>
      </c>
      <c r="K38" s="27"/>
      <c r="L38" s="2" t="s">
        <v>26</v>
      </c>
      <c r="M38" s="26">
        <f t="shared" ref="M38" si="18">SUM(M32:M37)</f>
        <v>0</v>
      </c>
      <c r="N38" s="26">
        <f t="shared" ref="N38:T38" ca="1" si="19">SUM(N32:N37)</f>
        <v>55.960795378541953</v>
      </c>
      <c r="O38" s="26">
        <f t="shared" ca="1" si="19"/>
        <v>1538.0968015890271</v>
      </c>
      <c r="P38" s="26">
        <f t="shared" ca="1" si="19"/>
        <v>5475.9361431909329</v>
      </c>
      <c r="Q38" s="26">
        <f t="shared" ca="1" si="19"/>
        <v>16287.797657579829</v>
      </c>
      <c r="R38" s="26">
        <f t="shared" ca="1" si="19"/>
        <v>10612.896109392539</v>
      </c>
      <c r="S38" s="26"/>
      <c r="T38" s="26">
        <f t="shared" ca="1" si="19"/>
        <v>33970.687507130868</v>
      </c>
    </row>
    <row r="39" spans="2:22" ht="14.65" thickTop="1" x14ac:dyDescent="0.45"/>
    <row r="40" spans="2:22" x14ac:dyDescent="0.45">
      <c r="B40" s="1" t="s">
        <v>53</v>
      </c>
      <c r="C40" s="68">
        <f>C28-C38</f>
        <v>0</v>
      </c>
      <c r="D40" s="68">
        <f ca="1">D28-D38</f>
        <v>3.6971388803385707</v>
      </c>
      <c r="E40" s="68">
        <f t="shared" ref="E40:I40" ca="1" si="20">E28-E38</f>
        <v>105.92812123820295</v>
      </c>
      <c r="F40" s="68">
        <f t="shared" ca="1" si="20"/>
        <v>692.8642527579068</v>
      </c>
      <c r="G40" s="68">
        <f t="shared" ca="1" si="20"/>
        <v>2104.8711523828533</v>
      </c>
      <c r="H40" s="68">
        <f t="shared" ca="1" si="20"/>
        <v>1516.2417958303995</v>
      </c>
      <c r="I40" s="68">
        <f t="shared" si="20"/>
        <v>0</v>
      </c>
      <c r="J40" s="68">
        <f ca="1">SUM(D40:H40)</f>
        <v>4423.6024610897011</v>
      </c>
      <c r="K40" s="7"/>
      <c r="L40" s="1" t="s">
        <v>53</v>
      </c>
      <c r="M40" s="68">
        <f>M28-M38</f>
        <v>0</v>
      </c>
      <c r="N40" s="68">
        <f ca="1">N28-N38</f>
        <v>0.35239015156584941</v>
      </c>
      <c r="O40" s="68">
        <f t="shared" ref="O40:S40" ca="1" si="21">O28-O38</f>
        <v>12.065279053731047</v>
      </c>
      <c r="P40" s="68">
        <f t="shared" ca="1" si="21"/>
        <v>72.025122830076725</v>
      </c>
      <c r="Q40" s="68">
        <f t="shared" ca="1" si="21"/>
        <v>263.08571451112039</v>
      </c>
      <c r="R40" s="68">
        <f t="shared" ca="1" si="21"/>
        <v>167.4487948044989</v>
      </c>
      <c r="S40" s="68">
        <f t="shared" si="21"/>
        <v>0</v>
      </c>
      <c r="T40" s="68">
        <f ca="1">SUM(N40:R40)</f>
        <v>514.97730135099289</v>
      </c>
    </row>
    <row r="41" spans="2:22" x14ac:dyDescent="0.45">
      <c r="C41" t="s">
        <v>55</v>
      </c>
    </row>
  </sheetData>
  <mergeCells count="8">
    <mergeCell ref="C30:I30"/>
    <mergeCell ref="M30:S30"/>
    <mergeCell ref="B9:J9"/>
    <mergeCell ref="L9:T9"/>
    <mergeCell ref="C10:I10"/>
    <mergeCell ref="M10:S10"/>
    <mergeCell ref="M20:S20"/>
    <mergeCell ref="C20:I20"/>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61738C-489A-43BE-8F59-D7CAAC1850E3}">
  <sheetPr>
    <tabColor theme="6"/>
  </sheetPr>
  <dimension ref="A1:V41"/>
  <sheetViews>
    <sheetView showGridLines="0" zoomScale="80" zoomScaleNormal="80" workbookViewId="0">
      <selection activeCell="D32" sqref="D32"/>
    </sheetView>
  </sheetViews>
  <sheetFormatPr defaultRowHeight="14.25" x14ac:dyDescent="0.45"/>
  <cols>
    <col min="1" max="1" width="1.59765625" style="32" customWidth="1"/>
    <col min="2" max="2" width="20.59765625" customWidth="1"/>
    <col min="3" max="10" width="10.59765625" customWidth="1"/>
    <col min="11" max="11" width="1.59765625" customWidth="1"/>
    <col min="12" max="12" width="16.59765625" customWidth="1"/>
    <col min="13" max="20" width="10.59765625" customWidth="1"/>
    <col min="21" max="21" width="1.59765625" customWidth="1"/>
    <col min="22" max="22" width="12.59765625" customWidth="1"/>
  </cols>
  <sheetData>
    <row r="1" spans="1:20" x14ac:dyDescent="0.45">
      <c r="B1" s="1" t="s">
        <v>58</v>
      </c>
      <c r="C1" s="1"/>
    </row>
    <row r="2" spans="1:20" x14ac:dyDescent="0.45">
      <c r="B2" t="s">
        <v>97</v>
      </c>
    </row>
    <row r="3" spans="1:20" x14ac:dyDescent="0.45">
      <c r="B3" t="s">
        <v>95</v>
      </c>
    </row>
    <row r="4" spans="1:20" x14ac:dyDescent="0.45">
      <c r="B4" t="s">
        <v>103</v>
      </c>
    </row>
    <row r="5" spans="1:20" x14ac:dyDescent="0.45">
      <c r="B5" t="s">
        <v>104</v>
      </c>
    </row>
    <row r="7" spans="1:20" s="4" customFormat="1" x14ac:dyDescent="0.45">
      <c r="A7" s="81"/>
      <c r="B7" s="142" t="s">
        <v>141</v>
      </c>
      <c r="C7" s="143">
        <v>2020</v>
      </c>
    </row>
    <row r="9" spans="1:20" x14ac:dyDescent="0.45">
      <c r="B9" s="158" t="s">
        <v>50</v>
      </c>
      <c r="C9" s="158"/>
      <c r="D9" s="158"/>
      <c r="E9" s="158"/>
      <c r="F9" s="158"/>
      <c r="G9" s="158"/>
      <c r="H9" s="158"/>
      <c r="I9" s="158"/>
      <c r="J9" s="158"/>
      <c r="K9" s="28"/>
      <c r="L9" s="155" t="s">
        <v>60</v>
      </c>
      <c r="M9" s="155"/>
      <c r="N9" s="155"/>
      <c r="O9" s="155"/>
      <c r="P9" s="155"/>
      <c r="Q9" s="155"/>
      <c r="R9" s="155"/>
      <c r="S9" s="155"/>
      <c r="T9" s="155"/>
    </row>
    <row r="10" spans="1:20" x14ac:dyDescent="0.45">
      <c r="B10" s="132" t="s">
        <v>56</v>
      </c>
      <c r="C10" s="157" t="s">
        <v>1</v>
      </c>
      <c r="D10" s="157"/>
      <c r="E10" s="157"/>
      <c r="F10" s="157"/>
      <c r="G10" s="157"/>
      <c r="H10" s="157"/>
      <c r="I10" s="157"/>
      <c r="J10" s="133"/>
      <c r="K10" s="28"/>
      <c r="L10" s="3" t="s">
        <v>56</v>
      </c>
      <c r="M10" s="157" t="s">
        <v>1</v>
      </c>
      <c r="N10" s="157"/>
      <c r="O10" s="157"/>
      <c r="P10" s="157"/>
      <c r="Q10" s="157"/>
      <c r="R10" s="157"/>
      <c r="S10" s="157"/>
      <c r="T10" s="29"/>
    </row>
    <row r="11" spans="1:20" x14ac:dyDescent="0.45">
      <c r="B11" s="134" t="s">
        <v>45</v>
      </c>
      <c r="C11" s="135">
        <v>2014</v>
      </c>
      <c r="D11" s="135">
        <v>2015</v>
      </c>
      <c r="E11" s="135">
        <v>2016</v>
      </c>
      <c r="F11" s="135">
        <v>2017</v>
      </c>
      <c r="G11" s="135">
        <v>2018</v>
      </c>
      <c r="H11" s="135">
        <v>2019</v>
      </c>
      <c r="I11" s="135">
        <v>2020</v>
      </c>
      <c r="J11" s="135" t="s">
        <v>26</v>
      </c>
      <c r="K11" s="24"/>
      <c r="L11" s="1" t="s">
        <v>45</v>
      </c>
      <c r="M11" s="24">
        <v>2014</v>
      </c>
      <c r="N11" s="24">
        <v>2015</v>
      </c>
      <c r="O11" s="24">
        <v>2016</v>
      </c>
      <c r="P11" s="24">
        <v>2017</v>
      </c>
      <c r="Q11" s="24">
        <v>2018</v>
      </c>
      <c r="R11" s="24">
        <v>2019</v>
      </c>
      <c r="S11" s="24">
        <v>2020</v>
      </c>
      <c r="T11" s="24" t="s">
        <v>26</v>
      </c>
    </row>
    <row r="12" spans="1:20" x14ac:dyDescent="0.45">
      <c r="B12" s="2">
        <v>2021</v>
      </c>
      <c r="C12" s="23">
        <f>Input!C37</f>
        <v>0</v>
      </c>
      <c r="D12" s="63">
        <f ca="1">Input!D37</f>
        <v>601.806140878983</v>
      </c>
      <c r="E12" s="63">
        <f ca="1">Input!E37</f>
        <v>12269.885407225212</v>
      </c>
      <c r="F12" s="63">
        <f ca="1">Input!F37</f>
        <v>30233.838491916766</v>
      </c>
      <c r="G12" s="63">
        <f ca="1">Input!G37</f>
        <v>72392.457664967107</v>
      </c>
      <c r="H12" s="63">
        <f ca="1">Input!H37</f>
        <v>57523.129491683569</v>
      </c>
      <c r="I12" s="25"/>
      <c r="J12" s="23">
        <f t="shared" ref="J12:J17" ca="1" si="0">SUM(D12:I12)</f>
        <v>173021.11719667164</v>
      </c>
      <c r="K12" s="23"/>
      <c r="L12" s="2">
        <v>2021</v>
      </c>
      <c r="M12" s="23">
        <f>Input!L37-Input!C37</f>
        <v>0</v>
      </c>
      <c r="N12" s="63">
        <f ca="1">Input!M37-Input!D37</f>
        <v>57.360722456330109</v>
      </c>
      <c r="O12" s="63">
        <f ca="1">Input!N37-Input!E37</f>
        <v>1397.5475979846524</v>
      </c>
      <c r="P12" s="63">
        <f ca="1">Input!O37-Input!F37</f>
        <v>3142.8897108448</v>
      </c>
      <c r="Q12" s="63">
        <f ca="1">Input!P37-Input!G37</f>
        <v>9048.2599984532717</v>
      </c>
      <c r="R12" s="63">
        <f ca="1">Input!Q37-Input!H37</f>
        <v>6352.6666612500121</v>
      </c>
      <c r="S12" s="25"/>
      <c r="T12" s="23">
        <f t="shared" ref="T12:T17" ca="1" si="1">SUM(N12:S12)</f>
        <v>19998.724690989067</v>
      </c>
    </row>
    <row r="13" spans="1:20" x14ac:dyDescent="0.45">
      <c r="B13" s="2">
        <v>2022</v>
      </c>
      <c r="C13" s="59">
        <f>Input!C38</f>
        <v>0</v>
      </c>
      <c r="D13" s="59">
        <f>Input!D38</f>
        <v>0</v>
      </c>
      <c r="E13" s="63">
        <f ca="1">Input!E38</f>
        <v>1665.249366556623</v>
      </c>
      <c r="F13" s="63">
        <f ca="1">Input!F38</f>
        <v>22344.344817655052</v>
      </c>
      <c r="G13" s="63">
        <f ca="1">Input!G38</f>
        <v>36467.922618511962</v>
      </c>
      <c r="H13" s="63">
        <f ca="1">Input!H38</f>
        <v>23630.147354833847</v>
      </c>
      <c r="I13" s="25"/>
      <c r="J13" s="23">
        <f t="shared" ca="1" si="0"/>
        <v>84107.664157557476</v>
      </c>
      <c r="K13" s="23"/>
      <c r="L13" s="2">
        <v>2022</v>
      </c>
      <c r="M13" s="59">
        <f>Input!L38-Input!C38</f>
        <v>0</v>
      </c>
      <c r="N13" s="59">
        <f>Input!M38-Input!D38</f>
        <v>0</v>
      </c>
      <c r="O13" s="63">
        <f ca="1">Input!N38-Input!E38</f>
        <v>189.67294111045612</v>
      </c>
      <c r="P13" s="63">
        <f ca="1">Input!O38-Input!F38</f>
        <v>2322.7553934890457</v>
      </c>
      <c r="Q13" s="63">
        <f ca="1">Input!P38-Input!G38</f>
        <v>4558.0887304984353</v>
      </c>
      <c r="R13" s="63">
        <f ca="1">Input!Q38-Input!H38</f>
        <v>2609.6363432935395</v>
      </c>
      <c r="S13" s="25"/>
      <c r="T13" s="23">
        <f t="shared" ca="1" si="1"/>
        <v>9680.1534083914776</v>
      </c>
    </row>
    <row r="14" spans="1:20" x14ac:dyDescent="0.45">
      <c r="B14" s="2">
        <v>2023</v>
      </c>
      <c r="C14" s="59">
        <f>Input!C39</f>
        <v>0</v>
      </c>
      <c r="D14" s="59">
        <f>Input!D39</f>
        <v>0</v>
      </c>
      <c r="E14" s="59">
        <f>Input!E39</f>
        <v>0</v>
      </c>
      <c r="F14" s="63">
        <f ca="1">Input!F39</f>
        <v>3032.5390025087031</v>
      </c>
      <c r="G14" s="63">
        <f ca="1">Input!G39</f>
        <v>26951.650151516478</v>
      </c>
      <c r="H14" s="63">
        <f ca="1">Input!H39</f>
        <v>11903.759217407245</v>
      </c>
      <c r="I14" s="25"/>
      <c r="J14" s="23">
        <f t="shared" ca="1" si="0"/>
        <v>41887.948371432431</v>
      </c>
      <c r="K14" s="23"/>
      <c r="L14" s="2">
        <v>2023</v>
      </c>
      <c r="M14" s="59">
        <f>Input!L39-Input!C39</f>
        <v>0</v>
      </c>
      <c r="N14" s="59">
        <f>Input!M39-Input!D39</f>
        <v>0</v>
      </c>
      <c r="O14" s="59">
        <f>Input!N39-Input!E39</f>
        <v>0</v>
      </c>
      <c r="P14" s="63">
        <f ca="1">Input!O39-Input!F39</f>
        <v>315.24067416277057</v>
      </c>
      <c r="Q14" s="63">
        <f ca="1">Input!P39-Input!G39</f>
        <v>3368.6594684612828</v>
      </c>
      <c r="R14" s="63">
        <f ca="1">Input!Q39-Input!H39</f>
        <v>1314.6123132070443</v>
      </c>
      <c r="S14" s="25"/>
      <c r="T14" s="23">
        <f t="shared" ca="1" si="1"/>
        <v>4998.5124558310981</v>
      </c>
    </row>
    <row r="15" spans="1:20" x14ac:dyDescent="0.45">
      <c r="B15" s="2">
        <v>2024</v>
      </c>
      <c r="C15" s="59">
        <f>Input!C40</f>
        <v>0</v>
      </c>
      <c r="D15" s="59">
        <f>Input!D40</f>
        <v>0</v>
      </c>
      <c r="E15" s="59">
        <f>Input!E40</f>
        <v>0</v>
      </c>
      <c r="F15" s="59">
        <f>Input!F40</f>
        <v>0</v>
      </c>
      <c r="G15" s="63">
        <f ca="1">Input!G40</f>
        <v>3657.8351673960942</v>
      </c>
      <c r="H15" s="63">
        <f ca="1">Input!H40</f>
        <v>8797.4836754915941</v>
      </c>
      <c r="I15" s="25"/>
      <c r="J15" s="23">
        <f t="shared" ca="1" si="0"/>
        <v>12455.318842887689</v>
      </c>
      <c r="K15" s="23"/>
      <c r="L15" s="2">
        <v>2024</v>
      </c>
      <c r="M15" s="59">
        <f>Input!L40-Input!C40</f>
        <v>0</v>
      </c>
      <c r="N15" s="59">
        <f>Input!M40-Input!D40</f>
        <v>0</v>
      </c>
      <c r="O15" s="59">
        <f>Input!N40-Input!E40</f>
        <v>0</v>
      </c>
      <c r="P15" s="59">
        <f>Input!O40-Input!F40</f>
        <v>0</v>
      </c>
      <c r="Q15" s="63">
        <f ca="1">Input!P40-Input!G40</f>
        <v>457.18911463482982</v>
      </c>
      <c r="R15" s="63">
        <f ca="1">Input!Q40-Input!H40</f>
        <v>971.56538147436186</v>
      </c>
      <c r="S15" s="25"/>
      <c r="T15" s="23">
        <f t="shared" ca="1" si="1"/>
        <v>1428.7544961091917</v>
      </c>
    </row>
    <row r="16" spans="1:20" x14ac:dyDescent="0.45">
      <c r="B16" s="2">
        <v>2025</v>
      </c>
      <c r="C16" s="59">
        <f>Input!C41</f>
        <v>0</v>
      </c>
      <c r="D16" s="59">
        <f>Input!D41</f>
        <v>0</v>
      </c>
      <c r="E16" s="59">
        <f>Input!E41</f>
        <v>0</v>
      </c>
      <c r="F16" s="59">
        <f>Input!F41</f>
        <v>0</v>
      </c>
      <c r="G16" s="59">
        <f>Input!G41</f>
        <v>0</v>
      </c>
      <c r="H16" s="63">
        <f ca="1">Input!H41</f>
        <v>1193.9805166621886</v>
      </c>
      <c r="I16" s="25"/>
      <c r="J16" s="23">
        <f t="shared" ca="1" si="0"/>
        <v>1193.9805166621886</v>
      </c>
      <c r="K16" s="23"/>
      <c r="L16" s="2">
        <v>2025</v>
      </c>
      <c r="M16" s="59">
        <f>Input!L41-Input!C41</f>
        <v>0</v>
      </c>
      <c r="N16" s="59">
        <f>Input!M41-Input!D41</f>
        <v>0</v>
      </c>
      <c r="O16" s="59">
        <f>Input!N41-Input!E41</f>
        <v>0</v>
      </c>
      <c r="P16" s="59">
        <f>Input!O41-Input!F41</f>
        <v>0</v>
      </c>
      <c r="Q16" s="59">
        <f>Input!P41-Input!G41</f>
        <v>0</v>
      </c>
      <c r="R16" s="63">
        <f ca="1">Input!Q41-Input!H41</f>
        <v>131.85931101816277</v>
      </c>
      <c r="S16" s="25"/>
      <c r="T16" s="23">
        <f t="shared" ca="1" si="1"/>
        <v>131.85931101816277</v>
      </c>
    </row>
    <row r="17" spans="2:22" x14ac:dyDescent="0.45">
      <c r="B17" s="2">
        <v>2026</v>
      </c>
      <c r="C17" s="59">
        <f>Input!C42</f>
        <v>0</v>
      </c>
      <c r="D17" s="59">
        <f>Input!D42</f>
        <v>0</v>
      </c>
      <c r="E17" s="59">
        <f>Input!E42</f>
        <v>0</v>
      </c>
      <c r="F17" s="59">
        <f>Input!F42</f>
        <v>0</v>
      </c>
      <c r="G17" s="59">
        <f>Input!G42</f>
        <v>0</v>
      </c>
      <c r="H17" s="59">
        <f>Input!H42</f>
        <v>0</v>
      </c>
      <c r="I17" s="25"/>
      <c r="J17" s="23">
        <f t="shared" si="0"/>
        <v>0</v>
      </c>
      <c r="K17" s="23"/>
      <c r="L17" s="2">
        <v>2026</v>
      </c>
      <c r="M17" s="59">
        <f>Input!L42-Input!C42</f>
        <v>0</v>
      </c>
      <c r="N17" s="59">
        <f>Input!M42-Input!D42</f>
        <v>0</v>
      </c>
      <c r="O17" s="59">
        <f>Input!N42-Input!E42</f>
        <v>0</v>
      </c>
      <c r="P17" s="59">
        <f>Input!O42-Input!F42</f>
        <v>0</v>
      </c>
      <c r="Q17" s="59">
        <f>Input!P42-Input!G42</f>
        <v>0</v>
      </c>
      <c r="R17" s="59">
        <f>Input!Q42-Input!H42</f>
        <v>0</v>
      </c>
      <c r="S17" s="25"/>
      <c r="T17" s="23">
        <f t="shared" si="1"/>
        <v>0</v>
      </c>
    </row>
    <row r="18" spans="2:22" ht="14.65" thickBot="1" x14ac:dyDescent="0.5">
      <c r="B18" s="2" t="s">
        <v>26</v>
      </c>
      <c r="C18" s="26">
        <f t="shared" ref="C18" si="2">SUM(C12:C17)</f>
        <v>0</v>
      </c>
      <c r="D18" s="26">
        <f t="shared" ref="D18:J18" ca="1" si="3">SUM(D12:D17)</f>
        <v>601.806140878983</v>
      </c>
      <c r="E18" s="26">
        <f t="shared" ca="1" si="3"/>
        <v>13935.134773781836</v>
      </c>
      <c r="F18" s="26">
        <f t="shared" ca="1" si="3"/>
        <v>55610.722312080521</v>
      </c>
      <c r="G18" s="26">
        <f t="shared" ca="1" si="3"/>
        <v>139469.86560239163</v>
      </c>
      <c r="H18" s="26">
        <f t="shared" ca="1" si="3"/>
        <v>103048.50025607845</v>
      </c>
      <c r="I18" s="26"/>
      <c r="J18" s="26">
        <f t="shared" ca="1" si="3"/>
        <v>312666.02908521146</v>
      </c>
      <c r="K18" s="30"/>
      <c r="L18" s="2" t="s">
        <v>26</v>
      </c>
      <c r="M18" s="26">
        <f t="shared" ref="M18" si="4">SUM(M12:M17)</f>
        <v>0</v>
      </c>
      <c r="N18" s="26">
        <f t="shared" ref="N18:T18" ca="1" si="5">SUM(N12:N17)</f>
        <v>57.360722456330109</v>
      </c>
      <c r="O18" s="26">
        <f t="shared" ca="1" si="5"/>
        <v>1587.2205390951085</v>
      </c>
      <c r="P18" s="26">
        <f t="shared" ca="1" si="5"/>
        <v>5780.8857784966167</v>
      </c>
      <c r="Q18" s="26">
        <f t="shared" ca="1" si="5"/>
        <v>17432.197312047821</v>
      </c>
      <c r="R18" s="26">
        <f t="shared" ca="1" si="5"/>
        <v>11380.340010243121</v>
      </c>
      <c r="S18" s="26"/>
      <c r="T18" s="26">
        <f t="shared" ca="1" si="5"/>
        <v>36238.004362338994</v>
      </c>
    </row>
    <row r="19" spans="2:22" ht="14.65" thickTop="1" x14ac:dyDescent="0.45"/>
    <row r="20" spans="2:22" x14ac:dyDescent="0.45">
      <c r="B20" s="1" t="s">
        <v>57</v>
      </c>
      <c r="C20" s="157" t="s">
        <v>1</v>
      </c>
      <c r="D20" s="157"/>
      <c r="E20" s="157"/>
      <c r="F20" s="157"/>
      <c r="G20" s="157"/>
      <c r="H20" s="157"/>
      <c r="I20" s="157"/>
      <c r="J20" s="28"/>
      <c r="K20" s="28"/>
      <c r="L20" s="1" t="s">
        <v>57</v>
      </c>
      <c r="M20" s="157" t="s">
        <v>1</v>
      </c>
      <c r="N20" s="157"/>
      <c r="O20" s="157"/>
      <c r="P20" s="157"/>
      <c r="Q20" s="157"/>
      <c r="R20" s="157"/>
      <c r="S20" s="157"/>
      <c r="T20" s="29"/>
      <c r="V20" s="114">
        <v>43830</v>
      </c>
    </row>
    <row r="21" spans="2:22" x14ac:dyDescent="0.45">
      <c r="B21" s="1" t="s">
        <v>45</v>
      </c>
      <c r="C21" s="24">
        <v>2014</v>
      </c>
      <c r="D21" s="24">
        <v>2015</v>
      </c>
      <c r="E21" s="24">
        <v>2016</v>
      </c>
      <c r="F21" s="24">
        <v>2017</v>
      </c>
      <c r="G21" s="24">
        <v>2018</v>
      </c>
      <c r="H21" s="24">
        <v>2019</v>
      </c>
      <c r="I21" s="24">
        <v>2020</v>
      </c>
      <c r="J21" s="24" t="s">
        <v>26</v>
      </c>
      <c r="K21" s="24"/>
      <c r="L21" s="1" t="s">
        <v>45</v>
      </c>
      <c r="M21" s="24">
        <v>2014</v>
      </c>
      <c r="N21" s="24">
        <v>2015</v>
      </c>
      <c r="O21" s="24">
        <v>2016</v>
      </c>
      <c r="P21" s="24">
        <v>2017</v>
      </c>
      <c r="Q21" s="24">
        <v>2018</v>
      </c>
      <c r="R21" s="24">
        <v>2019</v>
      </c>
      <c r="S21" s="24">
        <v>2020</v>
      </c>
      <c r="T21" s="24" t="s">
        <v>26</v>
      </c>
      <c r="V21" s="111" t="s">
        <v>51</v>
      </c>
    </row>
    <row r="22" spans="2:22" x14ac:dyDescent="0.45">
      <c r="B22" s="2">
        <v>2021</v>
      </c>
      <c r="C22" s="23">
        <f>Step2!C32</f>
        <v>0</v>
      </c>
      <c r="D22" s="23">
        <f ca="1">Step2!D32</f>
        <v>587.11865654966539</v>
      </c>
      <c r="E22" s="23">
        <f ca="1">Step2!E32</f>
        <v>11970.430587143239</v>
      </c>
      <c r="F22" s="23">
        <f ca="1">Step2!F32</f>
        <v>29495.961293760291</v>
      </c>
      <c r="G22" s="23">
        <f ca="1">Step2!G32</f>
        <v>70625.670961923475</v>
      </c>
      <c r="H22" s="23">
        <f ca="1">Step2!H32</f>
        <v>56119.238760777414</v>
      </c>
      <c r="I22" s="25"/>
      <c r="J22" s="23">
        <f t="shared" ref="J22:J27" ca="1" si="6">SUM(D22:I22)</f>
        <v>168798.42026015406</v>
      </c>
      <c r="K22" s="23"/>
      <c r="L22" s="2">
        <v>2021</v>
      </c>
      <c r="M22" s="23">
        <f>Step2!M32</f>
        <v>0</v>
      </c>
      <c r="N22" s="23">
        <f ca="1">Step2!N32</f>
        <v>55.960795378541953</v>
      </c>
      <c r="O22" s="23">
        <f ca="1">Step2!O32</f>
        <v>1363.4395072714294</v>
      </c>
      <c r="P22" s="23">
        <f ca="1">Step2!P32</f>
        <v>3066.1853699595699</v>
      </c>
      <c r="Q22" s="23">
        <f ca="1">Step2!Q32</f>
        <v>8827.431117011869</v>
      </c>
      <c r="R22" s="23">
        <f ca="1">Step2!R32</f>
        <v>6197.6255513334381</v>
      </c>
      <c r="S22" s="25"/>
      <c r="T22" s="23">
        <f t="shared" ref="T22:T27" ca="1" si="7">SUM(N22:S22)</f>
        <v>19510.642340954848</v>
      </c>
      <c r="V22" s="31">
        <f>Input!V11</f>
        <v>5.0658233284294418E-2</v>
      </c>
    </row>
    <row r="23" spans="2:22" x14ac:dyDescent="0.45">
      <c r="B23" s="2">
        <v>2022</v>
      </c>
      <c r="C23" s="23">
        <f>Step2!C33</f>
        <v>0</v>
      </c>
      <c r="D23" s="23">
        <f>Step2!D33</f>
        <v>0</v>
      </c>
      <c r="E23" s="23">
        <f ca="1">Step2!E33</f>
        <v>1533.418246293221</v>
      </c>
      <c r="F23" s="23">
        <f ca="1">Step2!F33</f>
        <v>20575.432564618597</v>
      </c>
      <c r="G23" s="23">
        <f ca="1">Step2!G33</f>
        <v>33580.903299346217</v>
      </c>
      <c r="H23" s="23">
        <f ca="1">Step2!H33</f>
        <v>21759.443266701659</v>
      </c>
      <c r="I23" s="25"/>
      <c r="J23" s="23">
        <f t="shared" ca="1" si="6"/>
        <v>77449.197376959695</v>
      </c>
      <c r="K23" s="23"/>
      <c r="L23" s="2">
        <v>2022</v>
      </c>
      <c r="M23" s="23">
        <f>Step2!M33</f>
        <v>0</v>
      </c>
      <c r="N23" s="23">
        <f>Step2!N33</f>
        <v>0</v>
      </c>
      <c r="O23" s="23">
        <f ca="1">Step2!O33</f>
        <v>174.65729431759758</v>
      </c>
      <c r="P23" s="23">
        <f ca="1">Step2!P33</f>
        <v>2138.8721554760514</v>
      </c>
      <c r="Q23" s="23">
        <f ca="1">Step2!Q33</f>
        <v>4197.2431084135442</v>
      </c>
      <c r="R23" s="23">
        <f ca="1">Step2!R33</f>
        <v>2403.041889918753</v>
      </c>
      <c r="S23" s="25"/>
      <c r="T23" s="23">
        <f t="shared" ca="1" si="7"/>
        <v>8913.814448125946</v>
      </c>
      <c r="V23" s="31">
        <f>Input!V12</f>
        <v>5.6523351373090946E-2</v>
      </c>
    </row>
    <row r="24" spans="2:22" x14ac:dyDescent="0.45">
      <c r="B24" s="2">
        <v>2023</v>
      </c>
      <c r="C24" s="23">
        <f>Step2!C34</f>
        <v>0</v>
      </c>
      <c r="D24" s="23">
        <f>Step2!D34</f>
        <v>0</v>
      </c>
      <c r="E24" s="23">
        <f>Step2!E34</f>
        <v>0</v>
      </c>
      <c r="F24" s="23">
        <f ca="1">Step2!F34</f>
        <v>2605.7867547399214</v>
      </c>
      <c r="G24" s="23">
        <f ca="1">Step2!G34</f>
        <v>23158.89521127578</v>
      </c>
      <c r="H24" s="23">
        <f ca="1">Step2!H34</f>
        <v>10228.609780343304</v>
      </c>
      <c r="I24" s="25"/>
      <c r="J24" s="23">
        <f t="shared" ca="1" si="6"/>
        <v>35993.291746359006</v>
      </c>
      <c r="K24" s="23"/>
      <c r="L24" s="2">
        <v>2023</v>
      </c>
      <c r="M24" s="23">
        <f>Step2!M34</f>
        <v>0</v>
      </c>
      <c r="N24" s="23">
        <f>Step2!N34</f>
        <v>0</v>
      </c>
      <c r="O24" s="23">
        <f>Step2!O34</f>
        <v>0</v>
      </c>
      <c r="P24" s="23">
        <f ca="1">Step2!P34</f>
        <v>270.87861775531223</v>
      </c>
      <c r="Q24" s="23">
        <f ca="1">Step2!Q34</f>
        <v>2894.6068680020026</v>
      </c>
      <c r="R24" s="23">
        <f ca="1">Step2!R34</f>
        <v>1129.6142771911782</v>
      </c>
      <c r="S24" s="25"/>
      <c r="T24" s="23">
        <f t="shared" ca="1" si="7"/>
        <v>4295.0997629484928</v>
      </c>
      <c r="V24" s="31">
        <f>Input!V13</f>
        <v>6.2544210241539222E-2</v>
      </c>
    </row>
    <row r="25" spans="2:22" x14ac:dyDescent="0.45">
      <c r="B25" s="2">
        <v>2024</v>
      </c>
      <c r="C25" s="23">
        <f>Step2!C35</f>
        <v>0</v>
      </c>
      <c r="D25" s="23">
        <f>Step2!D35</f>
        <v>0</v>
      </c>
      <c r="E25" s="23">
        <f>Step2!E35</f>
        <v>0</v>
      </c>
      <c r="F25" s="23">
        <f>Step2!F35</f>
        <v>0</v>
      </c>
      <c r="G25" s="23">
        <f ca="1">Step2!G35</f>
        <v>2948.392262578996</v>
      </c>
      <c r="H25" s="23">
        <f ca="1">Step2!H35</f>
        <v>7091.197829302203</v>
      </c>
      <c r="I25" s="25"/>
      <c r="J25" s="23">
        <f t="shared" ca="1" si="6"/>
        <v>10039.590091881199</v>
      </c>
      <c r="K25" s="23"/>
      <c r="L25" s="2">
        <v>2024</v>
      </c>
      <c r="M25" s="23">
        <f>Step2!M35</f>
        <v>0</v>
      </c>
      <c r="N25" s="23">
        <f>Step2!N35</f>
        <v>0</v>
      </c>
      <c r="O25" s="23">
        <f>Step2!O35</f>
        <v>0</v>
      </c>
      <c r="P25" s="23">
        <f>Step2!P35</f>
        <v>0</v>
      </c>
      <c r="Q25" s="23">
        <f ca="1">Step2!Q35</f>
        <v>368.51656415241268</v>
      </c>
      <c r="R25" s="23">
        <f ca="1">Step2!R35</f>
        <v>783.12874206625679</v>
      </c>
      <c r="S25" s="25"/>
      <c r="T25" s="23">
        <f t="shared" ca="1" si="7"/>
        <v>1151.6453062186695</v>
      </c>
      <c r="V25" s="31">
        <f>Input!V14</f>
        <v>6.3540327847234845E-2</v>
      </c>
    </row>
    <row r="26" spans="2:22" x14ac:dyDescent="0.45">
      <c r="B26" s="2">
        <v>2025</v>
      </c>
      <c r="C26" s="23">
        <f>Step2!C36</f>
        <v>0</v>
      </c>
      <c r="D26" s="23">
        <f>Step2!D36</f>
        <v>0</v>
      </c>
      <c r="E26" s="23">
        <f>Step2!E36</f>
        <v>0</v>
      </c>
      <c r="F26" s="23">
        <f>Step2!F36</f>
        <v>0</v>
      </c>
      <c r="G26" s="23">
        <f>Step2!G36</f>
        <v>0</v>
      </c>
      <c r="H26" s="23">
        <f ca="1">Step2!H36</f>
        <v>900.83836732113934</v>
      </c>
      <c r="I26" s="25"/>
      <c r="J26" s="23">
        <f t="shared" ca="1" si="6"/>
        <v>900.83836732113934</v>
      </c>
      <c r="K26" s="23"/>
      <c r="L26" s="2">
        <v>2025</v>
      </c>
      <c r="M26" s="23">
        <f>Step2!M36</f>
        <v>0</v>
      </c>
      <c r="N26" s="23">
        <f>Step2!N36</f>
        <v>0</v>
      </c>
      <c r="O26" s="23">
        <f>Step2!O36</f>
        <v>0</v>
      </c>
      <c r="P26" s="23">
        <f>Step2!P36</f>
        <v>0</v>
      </c>
      <c r="Q26" s="23">
        <f>Step2!Q36</f>
        <v>0</v>
      </c>
      <c r="R26" s="23">
        <f ca="1">Step2!R36</f>
        <v>99.485648882911761</v>
      </c>
      <c r="S26" s="25"/>
      <c r="T26" s="23">
        <f t="shared" ca="1" si="7"/>
        <v>99.485648882911761</v>
      </c>
      <c r="V26" s="31">
        <f>Input!V15</f>
        <v>6.4606148493571602E-2</v>
      </c>
    </row>
    <row r="27" spans="2:22" x14ac:dyDescent="0.45">
      <c r="B27" s="2">
        <v>2026</v>
      </c>
      <c r="C27" s="23">
        <f>Step2!C37</f>
        <v>0</v>
      </c>
      <c r="D27" s="23">
        <f>Step2!D37</f>
        <v>0</v>
      </c>
      <c r="E27" s="23">
        <f>Step2!E37</f>
        <v>0</v>
      </c>
      <c r="F27" s="23">
        <f>Step2!F37</f>
        <v>0</v>
      </c>
      <c r="G27" s="23">
        <f>Step2!G37</f>
        <v>0</v>
      </c>
      <c r="H27" s="23">
        <f>Step2!H37</f>
        <v>0</v>
      </c>
      <c r="I27" s="25"/>
      <c r="J27" s="23">
        <f t="shared" si="6"/>
        <v>0</v>
      </c>
      <c r="K27" s="23"/>
      <c r="L27" s="2">
        <v>2026</v>
      </c>
      <c r="M27" s="23">
        <f>Step2!M37</f>
        <v>0</v>
      </c>
      <c r="N27" s="23">
        <f>Step2!N37</f>
        <v>0</v>
      </c>
      <c r="O27" s="23">
        <f>Step2!O37</f>
        <v>0</v>
      </c>
      <c r="P27" s="23">
        <f>Step2!P37</f>
        <v>0</v>
      </c>
      <c r="Q27" s="23">
        <f>Step2!Q37</f>
        <v>0</v>
      </c>
      <c r="R27" s="23">
        <f>Step2!R37</f>
        <v>0</v>
      </c>
      <c r="S27" s="25"/>
      <c r="T27" s="23">
        <f t="shared" si="7"/>
        <v>0</v>
      </c>
    </row>
    <row r="28" spans="2:22" ht="14.65" thickBot="1" x14ac:dyDescent="0.5">
      <c r="B28" s="2" t="s">
        <v>26</v>
      </c>
      <c r="C28" s="26">
        <f t="shared" ref="C28" si="8">SUM(C22:C27)</f>
        <v>0</v>
      </c>
      <c r="D28" s="26">
        <f t="shared" ref="D28:J28" ca="1" si="9">SUM(D22:D27)</f>
        <v>587.11865654966539</v>
      </c>
      <c r="E28" s="26">
        <f t="shared" ca="1" si="9"/>
        <v>13503.848833436459</v>
      </c>
      <c r="F28" s="26">
        <f t="shared" ca="1" si="9"/>
        <v>52677.180613118806</v>
      </c>
      <c r="G28" s="26">
        <f t="shared" ca="1" si="9"/>
        <v>130313.86173512448</v>
      </c>
      <c r="H28" s="26">
        <f t="shared" ca="1" si="9"/>
        <v>96099.328004445721</v>
      </c>
      <c r="I28" s="26"/>
      <c r="J28" s="26">
        <f t="shared" ca="1" si="9"/>
        <v>293181.3378426751</v>
      </c>
      <c r="K28" s="27"/>
      <c r="L28" s="2" t="s">
        <v>26</v>
      </c>
      <c r="M28" s="26">
        <f t="shared" ref="M28" si="10">SUM(M22:M27)</f>
        <v>0</v>
      </c>
      <c r="N28" s="26">
        <f t="shared" ref="N28:T28" ca="1" si="11">SUM(N22:N27)</f>
        <v>55.960795378541953</v>
      </c>
      <c r="O28" s="26">
        <f t="shared" ca="1" si="11"/>
        <v>1538.0968015890271</v>
      </c>
      <c r="P28" s="26">
        <f t="shared" ca="1" si="11"/>
        <v>5475.9361431909329</v>
      </c>
      <c r="Q28" s="26">
        <f t="shared" ca="1" si="11"/>
        <v>16287.797657579829</v>
      </c>
      <c r="R28" s="26">
        <f t="shared" ca="1" si="11"/>
        <v>10612.896109392539</v>
      </c>
      <c r="S28" s="26"/>
      <c r="T28" s="26">
        <f t="shared" ca="1" si="11"/>
        <v>33970.687507130868</v>
      </c>
      <c r="V28" s="31"/>
    </row>
    <row r="29" spans="2:22" ht="14.65" thickTop="1" x14ac:dyDescent="0.45">
      <c r="B29" s="2"/>
      <c r="C29" s="2"/>
      <c r="D29" s="27"/>
      <c r="E29" s="27"/>
      <c r="F29" s="27"/>
      <c r="G29" s="27"/>
      <c r="H29" s="27"/>
      <c r="I29" s="27"/>
      <c r="J29" s="27"/>
      <c r="K29" s="27"/>
      <c r="L29" s="2"/>
      <c r="M29" s="2"/>
      <c r="N29" s="27"/>
      <c r="O29" s="27"/>
      <c r="P29" s="27"/>
      <c r="Q29" s="27"/>
      <c r="R29" s="27"/>
      <c r="S29" s="27"/>
      <c r="T29" s="27"/>
      <c r="V29" s="32"/>
    </row>
    <row r="30" spans="2:22" x14ac:dyDescent="0.45">
      <c r="B30" s="1" t="s">
        <v>57</v>
      </c>
      <c r="C30" s="157" t="s">
        <v>1</v>
      </c>
      <c r="D30" s="157"/>
      <c r="E30" s="157"/>
      <c r="F30" s="157"/>
      <c r="G30" s="157"/>
      <c r="H30" s="157"/>
      <c r="I30" s="157"/>
      <c r="J30" s="28"/>
      <c r="K30" s="28"/>
      <c r="L30" s="1" t="s">
        <v>57</v>
      </c>
      <c r="M30" s="157" t="s">
        <v>1</v>
      </c>
      <c r="N30" s="157"/>
      <c r="O30" s="157"/>
      <c r="P30" s="157"/>
      <c r="Q30" s="157"/>
      <c r="R30" s="157"/>
      <c r="S30" s="157"/>
      <c r="T30" s="29"/>
      <c r="V30" s="114">
        <v>43830</v>
      </c>
    </row>
    <row r="31" spans="2:22" x14ac:dyDescent="0.45">
      <c r="B31" s="1" t="s">
        <v>45</v>
      </c>
      <c r="C31" s="24">
        <v>2014</v>
      </c>
      <c r="D31" s="24">
        <v>2015</v>
      </c>
      <c r="E31" s="24">
        <v>2016</v>
      </c>
      <c r="F31" s="24">
        <v>2017</v>
      </c>
      <c r="G31" s="24">
        <v>2018</v>
      </c>
      <c r="H31" s="24">
        <v>2019</v>
      </c>
      <c r="I31" s="24">
        <v>2020</v>
      </c>
      <c r="J31" s="24" t="s">
        <v>26</v>
      </c>
      <c r="K31" s="24"/>
      <c r="L31" s="1" t="s">
        <v>45</v>
      </c>
      <c r="M31" s="24">
        <v>2014</v>
      </c>
      <c r="N31" s="24">
        <v>2015</v>
      </c>
      <c r="O31" s="24">
        <v>2016</v>
      </c>
      <c r="P31" s="24">
        <v>2017</v>
      </c>
      <c r="Q31" s="24">
        <v>2018</v>
      </c>
      <c r="R31" s="24">
        <v>2019</v>
      </c>
      <c r="S31" s="24">
        <v>2020</v>
      </c>
      <c r="T31" s="24" t="s">
        <v>26</v>
      </c>
      <c r="V31" s="111" t="s">
        <v>51</v>
      </c>
    </row>
    <row r="32" spans="2:22" x14ac:dyDescent="0.45">
      <c r="B32" s="2">
        <v>2021</v>
      </c>
      <c r="C32" s="23">
        <f t="shared" ref="C32:H36" si="12">C12/POWER(1+$V32,$B32-$C$7+1-0.5)</f>
        <v>0</v>
      </c>
      <c r="D32" s="23">
        <f t="shared" ca="1" si="12"/>
        <v>554.16355993777393</v>
      </c>
      <c r="E32" s="23">
        <f t="shared" ca="1" si="12"/>
        <v>11298.52774078585</v>
      </c>
      <c r="F32" s="23">
        <f t="shared" ca="1" si="12"/>
        <v>27840.346635202332</v>
      </c>
      <c r="G32" s="23">
        <f t="shared" ca="1" si="12"/>
        <v>66661.436843546486</v>
      </c>
      <c r="H32" s="23">
        <f t="shared" ca="1" si="12"/>
        <v>52969.253805409571</v>
      </c>
      <c r="I32" s="25"/>
      <c r="J32" s="23">
        <f t="shared" ref="J32:J37" ca="1" si="13">SUM(D32:I32)</f>
        <v>159323.72858488202</v>
      </c>
      <c r="K32" s="23"/>
      <c r="L32" s="2">
        <v>2021</v>
      </c>
      <c r="M32" s="23">
        <f t="shared" ref="M32:R36" si="14">M12/POWER(1+$V32,$B32-$C$7+1-0.5)</f>
        <v>0</v>
      </c>
      <c r="N32" s="23">
        <f t="shared" ca="1" si="14"/>
        <v>52.819703884335382</v>
      </c>
      <c r="O32" s="23">
        <f t="shared" ca="1" si="14"/>
        <v>1286.9093541493087</v>
      </c>
      <c r="P32" s="23">
        <f t="shared" ca="1" si="14"/>
        <v>2894.0797249255525</v>
      </c>
      <c r="Q32" s="23">
        <f t="shared" ca="1" si="14"/>
        <v>8331.945507670931</v>
      </c>
      <c r="R32" s="23">
        <f t="shared" ca="1" si="14"/>
        <v>5849.7514946499005</v>
      </c>
      <c r="S32" s="25"/>
      <c r="T32" s="23">
        <f t="shared" ref="T32:T37" ca="1" si="15">SUM(N32:S32)</f>
        <v>18415.505785280027</v>
      </c>
      <c r="V32" s="31">
        <f>Input!V12</f>
        <v>5.6523351373090946E-2</v>
      </c>
    </row>
    <row r="33" spans="2:22" x14ac:dyDescent="0.45">
      <c r="B33" s="2">
        <v>2022</v>
      </c>
      <c r="C33" s="23">
        <f t="shared" si="12"/>
        <v>0</v>
      </c>
      <c r="D33" s="23">
        <f t="shared" si="12"/>
        <v>0</v>
      </c>
      <c r="E33" s="23">
        <f t="shared" ca="1" si="12"/>
        <v>1430.9081397213915</v>
      </c>
      <c r="F33" s="23">
        <f t="shared" ca="1" si="12"/>
        <v>19199.950180696822</v>
      </c>
      <c r="G33" s="23">
        <f t="shared" ca="1" si="12"/>
        <v>31335.995894392832</v>
      </c>
      <c r="H33" s="23">
        <f t="shared" ca="1" si="12"/>
        <v>20304.808920459025</v>
      </c>
      <c r="I33" s="25"/>
      <c r="J33" s="23">
        <f t="shared" ca="1" si="13"/>
        <v>72271.663135270064</v>
      </c>
      <c r="K33" s="23"/>
      <c r="L33" s="2">
        <v>2022</v>
      </c>
      <c r="M33" s="23">
        <f t="shared" si="14"/>
        <v>0</v>
      </c>
      <c r="N33" s="23">
        <f t="shared" si="14"/>
        <v>0</v>
      </c>
      <c r="O33" s="23">
        <f t="shared" ca="1" si="14"/>
        <v>162.98132926545046</v>
      </c>
      <c r="P33" s="23">
        <f t="shared" ca="1" si="14"/>
        <v>1995.8870220127033</v>
      </c>
      <c r="Q33" s="23">
        <f t="shared" ca="1" si="14"/>
        <v>3916.6544044565962</v>
      </c>
      <c r="R33" s="23">
        <f t="shared" ca="1" si="14"/>
        <v>2242.3968207553867</v>
      </c>
      <c r="S33" s="25"/>
      <c r="T33" s="23">
        <f t="shared" ca="1" si="15"/>
        <v>8317.919576490136</v>
      </c>
      <c r="V33" s="31">
        <f>Input!V13</f>
        <v>6.2544210241539222E-2</v>
      </c>
    </row>
    <row r="34" spans="2:22" x14ac:dyDescent="0.45">
      <c r="B34" s="2">
        <v>2023</v>
      </c>
      <c r="C34" s="23">
        <f t="shared" si="12"/>
        <v>0</v>
      </c>
      <c r="D34" s="23">
        <f t="shared" si="12"/>
        <v>0</v>
      </c>
      <c r="E34" s="23">
        <f t="shared" si="12"/>
        <v>0</v>
      </c>
      <c r="F34" s="23">
        <f t="shared" ca="1" si="12"/>
        <v>2444.3732759370359</v>
      </c>
      <c r="G34" s="23">
        <f t="shared" ca="1" si="12"/>
        <v>21724.335059918882</v>
      </c>
      <c r="H34" s="23">
        <f t="shared" ca="1" si="12"/>
        <v>9595.0063264308938</v>
      </c>
      <c r="I34" s="25"/>
      <c r="J34" s="23">
        <f t="shared" ca="1" si="13"/>
        <v>33763.714662286809</v>
      </c>
      <c r="K34" s="23"/>
      <c r="L34" s="2">
        <v>2023</v>
      </c>
      <c r="M34" s="23">
        <f t="shared" si="14"/>
        <v>0</v>
      </c>
      <c r="N34" s="23">
        <f t="shared" si="14"/>
        <v>0</v>
      </c>
      <c r="O34" s="23">
        <f t="shared" si="14"/>
        <v>0</v>
      </c>
      <c r="P34" s="23">
        <f t="shared" ca="1" si="14"/>
        <v>254.09924778358717</v>
      </c>
      <c r="Q34" s="23">
        <f t="shared" ca="1" si="14"/>
        <v>2715.3026469328611</v>
      </c>
      <c r="R34" s="23">
        <f t="shared" ca="1" si="14"/>
        <v>1059.6411798703141</v>
      </c>
      <c r="S34" s="25"/>
      <c r="T34" s="23">
        <f t="shared" ca="1" si="15"/>
        <v>4029.0430745867625</v>
      </c>
      <c r="V34" s="31">
        <f>Input!V14</f>
        <v>6.3540327847234845E-2</v>
      </c>
    </row>
    <row r="35" spans="2:22" x14ac:dyDescent="0.45">
      <c r="B35" s="2">
        <v>2024</v>
      </c>
      <c r="C35" s="23">
        <f t="shared" si="12"/>
        <v>0</v>
      </c>
      <c r="D35" s="23">
        <f t="shared" si="12"/>
        <v>0</v>
      </c>
      <c r="E35" s="23">
        <f t="shared" si="12"/>
        <v>0</v>
      </c>
      <c r="F35" s="23">
        <f t="shared" si="12"/>
        <v>0</v>
      </c>
      <c r="G35" s="23">
        <f t="shared" ca="1" si="12"/>
        <v>2759.7755693187978</v>
      </c>
      <c r="H35" s="23">
        <f t="shared" ca="1" si="12"/>
        <v>6637.554566567911</v>
      </c>
      <c r="I35" s="25"/>
      <c r="J35" s="23">
        <f t="shared" ca="1" si="13"/>
        <v>9397.3301358867084</v>
      </c>
      <c r="K35" s="23"/>
      <c r="L35" s="2">
        <v>2024</v>
      </c>
      <c r="M35" s="23">
        <f t="shared" si="14"/>
        <v>0</v>
      </c>
      <c r="N35" s="23">
        <f t="shared" si="14"/>
        <v>0</v>
      </c>
      <c r="O35" s="23">
        <f t="shared" si="14"/>
        <v>0</v>
      </c>
      <c r="P35" s="23">
        <f t="shared" si="14"/>
        <v>0</v>
      </c>
      <c r="Q35" s="23">
        <f t="shared" ca="1" si="14"/>
        <v>344.94155460424696</v>
      </c>
      <c r="R35" s="23">
        <f t="shared" ca="1" si="14"/>
        <v>733.02986085553516</v>
      </c>
      <c r="S35" s="25"/>
      <c r="T35" s="23">
        <f t="shared" ca="1" si="15"/>
        <v>1077.9714154597821</v>
      </c>
      <c r="V35" s="31">
        <f>Input!V15</f>
        <v>6.4606148493571602E-2</v>
      </c>
    </row>
    <row r="36" spans="2:22" x14ac:dyDescent="0.45">
      <c r="B36" s="2">
        <v>2025</v>
      </c>
      <c r="C36" s="23">
        <f t="shared" si="12"/>
        <v>0</v>
      </c>
      <c r="D36" s="23">
        <f t="shared" si="12"/>
        <v>0</v>
      </c>
      <c r="E36" s="23">
        <f t="shared" si="12"/>
        <v>0</v>
      </c>
      <c r="F36" s="23">
        <f t="shared" si="12"/>
        <v>0</v>
      </c>
      <c r="G36" s="23">
        <f t="shared" si="12"/>
        <v>0</v>
      </c>
      <c r="H36" s="23">
        <f t="shared" ca="1" si="12"/>
        <v>839.90080608177811</v>
      </c>
      <c r="I36" s="25"/>
      <c r="J36" s="23">
        <f t="shared" ca="1" si="13"/>
        <v>839.90080608177811</v>
      </c>
      <c r="K36" s="23"/>
      <c r="L36" s="2">
        <v>2025</v>
      </c>
      <c r="M36" s="23">
        <f t="shared" si="14"/>
        <v>0</v>
      </c>
      <c r="N36" s="23">
        <f t="shared" si="14"/>
        <v>0</v>
      </c>
      <c r="O36" s="23">
        <f t="shared" si="14"/>
        <v>0</v>
      </c>
      <c r="P36" s="23">
        <f t="shared" si="14"/>
        <v>0</v>
      </c>
      <c r="Q36" s="23">
        <f t="shared" si="14"/>
        <v>0</v>
      </c>
      <c r="R36" s="23">
        <f t="shared" ca="1" si="14"/>
        <v>92.755903524409689</v>
      </c>
      <c r="S36" s="25"/>
      <c r="T36" s="23">
        <f t="shared" ca="1" si="15"/>
        <v>92.755903524409689</v>
      </c>
      <c r="V36" s="31">
        <f>Input!V16</f>
        <v>6.6046689430610428E-2</v>
      </c>
    </row>
    <row r="37" spans="2:22" x14ac:dyDescent="0.45">
      <c r="B37" s="2">
        <v>2026</v>
      </c>
      <c r="C37" s="23">
        <f t="shared" ref="C37:H37" si="16">C17/POWER(1+$A37,$B37-$C$7+1-0.5)</f>
        <v>0</v>
      </c>
      <c r="D37" s="23">
        <f t="shared" si="16"/>
        <v>0</v>
      </c>
      <c r="E37" s="23">
        <f t="shared" si="16"/>
        <v>0</v>
      </c>
      <c r="F37" s="23">
        <f t="shared" si="16"/>
        <v>0</v>
      </c>
      <c r="G37" s="23">
        <f t="shared" si="16"/>
        <v>0</v>
      </c>
      <c r="H37" s="23">
        <f t="shared" si="16"/>
        <v>0</v>
      </c>
      <c r="I37" s="25"/>
      <c r="J37" s="23">
        <f t="shared" si="13"/>
        <v>0</v>
      </c>
      <c r="K37" s="23"/>
      <c r="L37" s="2">
        <v>2026</v>
      </c>
      <c r="M37" s="23">
        <f t="shared" ref="M37:R37" si="17">M17/POWER(1+$A37,$B37-$C$7+1-0.5)</f>
        <v>0</v>
      </c>
      <c r="N37" s="23">
        <f t="shared" si="17"/>
        <v>0</v>
      </c>
      <c r="O37" s="23">
        <f t="shared" si="17"/>
        <v>0</v>
      </c>
      <c r="P37" s="23">
        <f t="shared" si="17"/>
        <v>0</v>
      </c>
      <c r="Q37" s="23">
        <f t="shared" si="17"/>
        <v>0</v>
      </c>
      <c r="R37" s="23">
        <f t="shared" si="17"/>
        <v>0</v>
      </c>
      <c r="S37" s="25"/>
      <c r="T37" s="23">
        <f t="shared" si="15"/>
        <v>0</v>
      </c>
    </row>
    <row r="38" spans="2:22" ht="14.65" thickBot="1" x14ac:dyDescent="0.5">
      <c r="B38" s="2" t="s">
        <v>26</v>
      </c>
      <c r="C38" s="26">
        <f t="shared" ref="C38" si="18">SUM(C32:C37)</f>
        <v>0</v>
      </c>
      <c r="D38" s="26">
        <f t="shared" ref="D38:J38" ca="1" si="19">SUM(D32:D37)</f>
        <v>554.16355993777393</v>
      </c>
      <c r="E38" s="26">
        <f t="shared" ca="1" si="19"/>
        <v>12729.435880507242</v>
      </c>
      <c r="F38" s="26">
        <f t="shared" ca="1" si="19"/>
        <v>49484.670091836189</v>
      </c>
      <c r="G38" s="26">
        <f t="shared" ca="1" si="19"/>
        <v>122481.543367177</v>
      </c>
      <c r="H38" s="26">
        <f t="shared" ca="1" si="19"/>
        <v>90346.524424949181</v>
      </c>
      <c r="I38" s="26"/>
      <c r="J38" s="26">
        <f t="shared" ca="1" si="19"/>
        <v>275596.33732440742</v>
      </c>
      <c r="K38" s="27"/>
      <c r="L38" s="2" t="s">
        <v>26</v>
      </c>
      <c r="M38" s="26">
        <f t="shared" ref="M38" si="20">SUM(M32:M37)</f>
        <v>0</v>
      </c>
      <c r="N38" s="26">
        <f t="shared" ref="N38:T38" ca="1" si="21">SUM(N32:N37)</f>
        <v>52.819703884335382</v>
      </c>
      <c r="O38" s="26">
        <f t="shared" ca="1" si="21"/>
        <v>1449.8906834147592</v>
      </c>
      <c r="P38" s="26">
        <f t="shared" ca="1" si="21"/>
        <v>5144.0659947218428</v>
      </c>
      <c r="Q38" s="26">
        <f t="shared" ca="1" si="21"/>
        <v>15308.844113664636</v>
      </c>
      <c r="R38" s="26">
        <f t="shared" ca="1" si="21"/>
        <v>9977.5752596555467</v>
      </c>
      <c r="S38" s="26"/>
      <c r="T38" s="26">
        <f t="shared" ca="1" si="21"/>
        <v>31933.195755341116</v>
      </c>
    </row>
    <row r="39" spans="2:22" ht="14.65" thickTop="1" x14ac:dyDescent="0.45"/>
    <row r="40" spans="2:22" x14ac:dyDescent="0.45">
      <c r="B40" s="1" t="s">
        <v>46</v>
      </c>
      <c r="C40" s="73">
        <f>C28-C38</f>
        <v>0</v>
      </c>
      <c r="D40" s="73">
        <f ca="1">D28-D38</f>
        <v>32.955096611891463</v>
      </c>
      <c r="E40" s="73">
        <f t="shared" ref="E40:I40" ca="1" si="22">E28-E38</f>
        <v>774.41295292921677</v>
      </c>
      <c r="F40" s="73">
        <f t="shared" ca="1" si="22"/>
        <v>3192.5105212826165</v>
      </c>
      <c r="G40" s="73">
        <f t="shared" ca="1" si="22"/>
        <v>7832.3183679474751</v>
      </c>
      <c r="H40" s="73">
        <f t="shared" ca="1" si="22"/>
        <v>5752.8035794965399</v>
      </c>
      <c r="I40" s="73">
        <f t="shared" si="22"/>
        <v>0</v>
      </c>
      <c r="J40" s="73">
        <f ca="1">SUM(D40:H40)</f>
        <v>17585.000518267741</v>
      </c>
      <c r="L40" s="1" t="s">
        <v>46</v>
      </c>
      <c r="M40" s="73">
        <f>M28-M38</f>
        <v>0</v>
      </c>
      <c r="N40" s="73">
        <f ca="1">N28-N38</f>
        <v>3.1410914942065702</v>
      </c>
      <c r="O40" s="73">
        <f t="shared" ref="O40:S40" ca="1" si="23">O28-O38</f>
        <v>88.206118174267885</v>
      </c>
      <c r="P40" s="73">
        <f t="shared" ca="1" si="23"/>
        <v>331.87014846909005</v>
      </c>
      <c r="Q40" s="73">
        <f t="shared" ca="1" si="23"/>
        <v>978.95354391519322</v>
      </c>
      <c r="R40" s="73">
        <f t="shared" ca="1" si="23"/>
        <v>635.32084973699239</v>
      </c>
      <c r="S40" s="73">
        <f t="shared" si="23"/>
        <v>0</v>
      </c>
      <c r="T40" s="73">
        <f ca="1">SUM(N40:R40)</f>
        <v>2037.4917517897502</v>
      </c>
    </row>
    <row r="41" spans="2:22" x14ac:dyDescent="0.45">
      <c r="C41" t="s">
        <v>59</v>
      </c>
    </row>
  </sheetData>
  <mergeCells count="8">
    <mergeCell ref="C30:I30"/>
    <mergeCell ref="M30:S30"/>
    <mergeCell ref="B9:J9"/>
    <mergeCell ref="L9:T9"/>
    <mergeCell ref="C10:I10"/>
    <mergeCell ref="M10:S10"/>
    <mergeCell ref="M20:S20"/>
    <mergeCell ref="C20:I20"/>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FCBD14-C2EB-4D85-B218-842672A5DED0}">
  <sheetPr>
    <tabColor theme="6"/>
  </sheetPr>
  <dimension ref="A1:V52"/>
  <sheetViews>
    <sheetView showGridLines="0" zoomScale="80" zoomScaleNormal="80" workbookViewId="0">
      <selection activeCell="H9" sqref="H9"/>
    </sheetView>
  </sheetViews>
  <sheetFormatPr defaultRowHeight="14.25" x14ac:dyDescent="0.45"/>
  <cols>
    <col min="1" max="1" width="1.59765625" style="32" customWidth="1"/>
    <col min="2" max="2" width="20.59765625" customWidth="1"/>
    <col min="3" max="10" width="10.59765625" customWidth="1"/>
    <col min="11" max="11" width="1.59765625" customWidth="1"/>
    <col min="12" max="12" width="16.59765625" customWidth="1"/>
    <col min="13" max="20" width="10.59765625" customWidth="1"/>
    <col min="21" max="21" width="1.59765625" customWidth="1"/>
    <col min="22" max="22" width="12.59765625" customWidth="1"/>
  </cols>
  <sheetData>
    <row r="1" spans="2:20" x14ac:dyDescent="0.45">
      <c r="B1" s="1" t="s">
        <v>61</v>
      </c>
      <c r="C1" s="1"/>
    </row>
    <row r="2" spans="2:20" x14ac:dyDescent="0.45">
      <c r="B2" t="s">
        <v>97</v>
      </c>
    </row>
    <row r="3" spans="2:20" x14ac:dyDescent="0.45">
      <c r="B3" t="s">
        <v>95</v>
      </c>
    </row>
    <row r="4" spans="2:20" x14ac:dyDescent="0.45">
      <c r="B4" t="s">
        <v>111</v>
      </c>
    </row>
    <row r="5" spans="2:20" x14ac:dyDescent="0.45">
      <c r="B5" t="s">
        <v>106</v>
      </c>
    </row>
    <row r="6" spans="2:20" x14ac:dyDescent="0.45">
      <c r="B6" t="s">
        <v>107</v>
      </c>
    </row>
    <row r="7" spans="2:20" x14ac:dyDescent="0.45">
      <c r="B7" t="s">
        <v>142</v>
      </c>
    </row>
    <row r="8" spans="2:20" x14ac:dyDescent="0.45">
      <c r="B8" t="s">
        <v>143</v>
      </c>
    </row>
    <row r="10" spans="2:20" x14ac:dyDescent="0.45">
      <c r="B10" s="142" t="s">
        <v>141</v>
      </c>
      <c r="C10" s="143">
        <v>2020</v>
      </c>
    </row>
    <row r="12" spans="2:20" x14ac:dyDescent="0.45">
      <c r="B12" s="155" t="s">
        <v>50</v>
      </c>
      <c r="C12" s="155"/>
      <c r="D12" s="155"/>
      <c r="E12" s="155"/>
      <c r="F12" s="155"/>
      <c r="G12" s="155"/>
      <c r="H12" s="155"/>
      <c r="I12" s="155"/>
      <c r="J12" s="155"/>
      <c r="K12" s="28"/>
      <c r="L12" s="155" t="s">
        <v>60</v>
      </c>
      <c r="M12" s="155"/>
      <c r="N12" s="155"/>
      <c r="O12" s="155"/>
      <c r="P12" s="155"/>
      <c r="Q12" s="155"/>
      <c r="R12" s="155"/>
      <c r="S12" s="155"/>
      <c r="T12" s="155"/>
    </row>
    <row r="13" spans="2:20" x14ac:dyDescent="0.45">
      <c r="B13" s="3" t="s">
        <v>56</v>
      </c>
      <c r="C13" s="3"/>
      <c r="D13" s="159"/>
      <c r="E13" s="159"/>
      <c r="F13" s="159"/>
      <c r="G13" s="159"/>
      <c r="H13" s="159"/>
      <c r="I13" s="159"/>
      <c r="J13" s="28"/>
      <c r="K13" s="28"/>
      <c r="L13" s="3" t="s">
        <v>56</v>
      </c>
      <c r="M13" s="3"/>
      <c r="N13" s="159"/>
      <c r="O13" s="159"/>
      <c r="P13" s="159"/>
      <c r="Q13" s="159"/>
      <c r="R13" s="159"/>
      <c r="S13" s="159"/>
      <c r="T13" s="29"/>
    </row>
    <row r="14" spans="2:20" x14ac:dyDescent="0.45">
      <c r="B14" s="1" t="s">
        <v>45</v>
      </c>
      <c r="C14" s="24">
        <v>2014</v>
      </c>
      <c r="D14" s="24">
        <v>2015</v>
      </c>
      <c r="E14" s="24">
        <v>2016</v>
      </c>
      <c r="F14" s="24">
        <v>2017</v>
      </c>
      <c r="G14" s="24">
        <v>2018</v>
      </c>
      <c r="H14" s="24">
        <v>2019</v>
      </c>
      <c r="I14" s="24">
        <v>2020</v>
      </c>
      <c r="J14" s="24" t="s">
        <v>26</v>
      </c>
      <c r="K14" s="24"/>
      <c r="L14" s="1" t="s">
        <v>45</v>
      </c>
      <c r="M14" s="24">
        <v>2014</v>
      </c>
      <c r="N14" s="24">
        <v>2015</v>
      </c>
      <c r="O14" s="24">
        <v>2016</v>
      </c>
      <c r="P14" s="24">
        <v>2017</v>
      </c>
      <c r="Q14" s="24">
        <v>2018</v>
      </c>
      <c r="R14" s="24">
        <v>2019</v>
      </c>
      <c r="S14" s="24">
        <v>2020</v>
      </c>
      <c r="T14" s="24" t="s">
        <v>26</v>
      </c>
    </row>
    <row r="15" spans="2:20" x14ac:dyDescent="0.45">
      <c r="B15" s="2">
        <v>2021</v>
      </c>
      <c r="C15" s="23">
        <f>Input!C37</f>
        <v>0</v>
      </c>
      <c r="D15" s="63">
        <f ca="1">Input!D37</f>
        <v>601.806140878983</v>
      </c>
      <c r="E15" s="63">
        <f ca="1">Input!E37</f>
        <v>12269.885407225212</v>
      </c>
      <c r="F15" s="63">
        <f ca="1">Input!F37</f>
        <v>30233.838491916766</v>
      </c>
      <c r="G15" s="63">
        <f ca="1">Input!G37</f>
        <v>72392.457664967107</v>
      </c>
      <c r="H15" s="63">
        <f ca="1">Input!H37</f>
        <v>57523.129491683569</v>
      </c>
      <c r="I15" s="25"/>
      <c r="J15" s="23">
        <f t="shared" ref="J15:J20" ca="1" si="0">SUM(D15:I15)</f>
        <v>173021.11719667164</v>
      </c>
      <c r="K15" s="23"/>
      <c r="L15" s="2">
        <v>2021</v>
      </c>
      <c r="M15" s="23">
        <f>Input!L37-Input!C37</f>
        <v>0</v>
      </c>
      <c r="N15" s="63">
        <f ca="1">Input!M37-Input!D37</f>
        <v>57.360722456330109</v>
      </c>
      <c r="O15" s="63">
        <f ca="1">Input!N37-Input!E37</f>
        <v>1397.5475979846524</v>
      </c>
      <c r="P15" s="63">
        <f ca="1">Input!O37-Input!F37</f>
        <v>3142.8897108448</v>
      </c>
      <c r="Q15" s="63">
        <f ca="1">Input!P37-Input!G37</f>
        <v>9048.2599984532717</v>
      </c>
      <c r="R15" s="63">
        <f ca="1">Input!Q37-Input!H37</f>
        <v>6352.6666612500121</v>
      </c>
      <c r="S15" s="25"/>
      <c r="T15" s="23">
        <f t="shared" ref="T15:T20" ca="1" si="1">SUM(N15:S15)</f>
        <v>19998.724690989067</v>
      </c>
    </row>
    <row r="16" spans="2:20" x14ac:dyDescent="0.45">
      <c r="B16" s="2">
        <v>2022</v>
      </c>
      <c r="C16" s="59">
        <f>Input!C38</f>
        <v>0</v>
      </c>
      <c r="D16" s="59">
        <f>Input!D38</f>
        <v>0</v>
      </c>
      <c r="E16" s="63">
        <f ca="1">Input!E38</f>
        <v>1665.249366556623</v>
      </c>
      <c r="F16" s="63">
        <f ca="1">Input!F38</f>
        <v>22344.344817655052</v>
      </c>
      <c r="G16" s="63">
        <f ca="1">Input!G38</f>
        <v>36467.922618511962</v>
      </c>
      <c r="H16" s="63">
        <f ca="1">Input!H38</f>
        <v>23630.147354833847</v>
      </c>
      <c r="I16" s="25"/>
      <c r="J16" s="23">
        <f t="shared" ca="1" si="0"/>
        <v>84107.664157557476</v>
      </c>
      <c r="K16" s="23"/>
      <c r="L16" s="2">
        <v>2022</v>
      </c>
      <c r="M16" s="59">
        <f>Input!L38-Input!C38</f>
        <v>0</v>
      </c>
      <c r="N16" s="59">
        <f>Input!M38-Input!D38</f>
        <v>0</v>
      </c>
      <c r="O16" s="63">
        <f ca="1">Input!N38-Input!E38</f>
        <v>189.67294111045612</v>
      </c>
      <c r="P16" s="63">
        <f ca="1">Input!O38-Input!F38</f>
        <v>2322.7553934890457</v>
      </c>
      <c r="Q16" s="63">
        <f ca="1">Input!P38-Input!G38</f>
        <v>4558.0887304984353</v>
      </c>
      <c r="R16" s="63">
        <f ca="1">Input!Q38-Input!H38</f>
        <v>2609.6363432935395</v>
      </c>
      <c r="S16" s="25"/>
      <c r="T16" s="23">
        <f t="shared" ca="1" si="1"/>
        <v>9680.1534083914776</v>
      </c>
    </row>
    <row r="17" spans="1:22" x14ac:dyDescent="0.45">
      <c r="B17" s="2">
        <v>2023</v>
      </c>
      <c r="C17" s="59">
        <f>Input!C39</f>
        <v>0</v>
      </c>
      <c r="D17" s="59">
        <f>Input!D39</f>
        <v>0</v>
      </c>
      <c r="E17" s="59">
        <f>Input!E39</f>
        <v>0</v>
      </c>
      <c r="F17" s="63">
        <f ca="1">Input!F39</f>
        <v>3032.5390025087031</v>
      </c>
      <c r="G17" s="63">
        <f ca="1">Input!G39</f>
        <v>26951.650151516478</v>
      </c>
      <c r="H17" s="63">
        <f ca="1">Input!H39</f>
        <v>11903.759217407245</v>
      </c>
      <c r="I17" s="25"/>
      <c r="J17" s="23">
        <f t="shared" ca="1" si="0"/>
        <v>41887.948371432431</v>
      </c>
      <c r="K17" s="23"/>
      <c r="L17" s="2">
        <v>2023</v>
      </c>
      <c r="M17" s="59">
        <f>Input!L39-Input!C39</f>
        <v>0</v>
      </c>
      <c r="N17" s="59">
        <f>Input!M39-Input!D39</f>
        <v>0</v>
      </c>
      <c r="O17" s="59">
        <f>Input!N39-Input!E39</f>
        <v>0</v>
      </c>
      <c r="P17" s="63">
        <f ca="1">Input!O39-Input!F39</f>
        <v>315.24067416277057</v>
      </c>
      <c r="Q17" s="63">
        <f ca="1">Input!P39-Input!G39</f>
        <v>3368.6594684612828</v>
      </c>
      <c r="R17" s="63">
        <f ca="1">Input!Q39-Input!H39</f>
        <v>1314.6123132070443</v>
      </c>
      <c r="S17" s="25"/>
      <c r="T17" s="23">
        <f t="shared" ca="1" si="1"/>
        <v>4998.5124558310981</v>
      </c>
    </row>
    <row r="18" spans="1:22" x14ac:dyDescent="0.45">
      <c r="B18" s="2">
        <v>2024</v>
      </c>
      <c r="C18" s="59">
        <f>Input!C40</f>
        <v>0</v>
      </c>
      <c r="D18" s="59">
        <f>Input!D40</f>
        <v>0</v>
      </c>
      <c r="E18" s="59">
        <f>Input!E40</f>
        <v>0</v>
      </c>
      <c r="F18" s="59">
        <f>Input!F40</f>
        <v>0</v>
      </c>
      <c r="G18" s="63">
        <f ca="1">Input!G40</f>
        <v>3657.8351673960942</v>
      </c>
      <c r="H18" s="63">
        <f ca="1">Input!H40</f>
        <v>8797.4836754915941</v>
      </c>
      <c r="I18" s="25"/>
      <c r="J18" s="23">
        <f t="shared" ca="1" si="0"/>
        <v>12455.318842887689</v>
      </c>
      <c r="K18" s="23"/>
      <c r="L18" s="2">
        <v>2024</v>
      </c>
      <c r="M18" s="59">
        <f>Input!L40-Input!C40</f>
        <v>0</v>
      </c>
      <c r="N18" s="59">
        <f>Input!M40-Input!D40</f>
        <v>0</v>
      </c>
      <c r="O18" s="59">
        <f>Input!N40-Input!E40</f>
        <v>0</v>
      </c>
      <c r="P18" s="59">
        <f>Input!O40-Input!F40</f>
        <v>0</v>
      </c>
      <c r="Q18" s="63">
        <f ca="1">Input!P40-Input!G40</f>
        <v>457.18911463482982</v>
      </c>
      <c r="R18" s="63">
        <f ca="1">Input!Q40-Input!H40</f>
        <v>971.56538147436186</v>
      </c>
      <c r="S18" s="25"/>
      <c r="T18" s="23">
        <f t="shared" ca="1" si="1"/>
        <v>1428.7544961091917</v>
      </c>
    </row>
    <row r="19" spans="1:22" x14ac:dyDescent="0.45">
      <c r="B19" s="2">
        <v>2025</v>
      </c>
      <c r="C19" s="59">
        <f>Input!C41</f>
        <v>0</v>
      </c>
      <c r="D19" s="59">
        <f>Input!D41</f>
        <v>0</v>
      </c>
      <c r="E19" s="59">
        <f>Input!E41</f>
        <v>0</v>
      </c>
      <c r="F19" s="59">
        <f>Input!F41</f>
        <v>0</v>
      </c>
      <c r="G19" s="59">
        <f>Input!G41</f>
        <v>0</v>
      </c>
      <c r="H19" s="63">
        <f ca="1">Input!H41</f>
        <v>1193.9805166621886</v>
      </c>
      <c r="I19" s="25"/>
      <c r="J19" s="23">
        <f t="shared" ca="1" si="0"/>
        <v>1193.9805166621886</v>
      </c>
      <c r="K19" s="23"/>
      <c r="L19" s="2">
        <v>2025</v>
      </c>
      <c r="M19" s="59">
        <f>Input!L41-Input!C41</f>
        <v>0</v>
      </c>
      <c r="N19" s="59">
        <f>Input!M41-Input!D41</f>
        <v>0</v>
      </c>
      <c r="O19" s="59">
        <f>Input!N41-Input!E41</f>
        <v>0</v>
      </c>
      <c r="P19" s="59">
        <f>Input!O41-Input!F41</f>
        <v>0</v>
      </c>
      <c r="Q19" s="59">
        <f>Input!P41-Input!G41</f>
        <v>0</v>
      </c>
      <c r="R19" s="63">
        <f ca="1">Input!Q41-Input!H41</f>
        <v>131.85931101816277</v>
      </c>
      <c r="S19" s="25"/>
      <c r="T19" s="23">
        <f t="shared" ca="1" si="1"/>
        <v>131.85931101816277</v>
      </c>
    </row>
    <row r="20" spans="1:22" x14ac:dyDescent="0.45">
      <c r="B20" s="2">
        <v>2026</v>
      </c>
      <c r="C20" s="59">
        <f>Input!C42</f>
        <v>0</v>
      </c>
      <c r="D20" s="59">
        <f>Input!D42</f>
        <v>0</v>
      </c>
      <c r="E20" s="59">
        <f>Input!E42</f>
        <v>0</v>
      </c>
      <c r="F20" s="59">
        <f>Input!F42</f>
        <v>0</v>
      </c>
      <c r="G20" s="59">
        <f>Input!G42</f>
        <v>0</v>
      </c>
      <c r="H20" s="59">
        <f>Input!H42</f>
        <v>0</v>
      </c>
      <c r="I20" s="25"/>
      <c r="J20" s="23">
        <f t="shared" si="0"/>
        <v>0</v>
      </c>
      <c r="K20" s="23"/>
      <c r="L20" s="2">
        <v>2026</v>
      </c>
      <c r="M20" s="59">
        <f>Input!L42-Input!C42</f>
        <v>0</v>
      </c>
      <c r="N20" s="59">
        <f>Input!M42-Input!D42</f>
        <v>0</v>
      </c>
      <c r="O20" s="59">
        <f>Input!N42-Input!E42</f>
        <v>0</v>
      </c>
      <c r="P20" s="59">
        <f>Input!O42-Input!F42</f>
        <v>0</v>
      </c>
      <c r="Q20" s="59">
        <f>Input!P42-Input!G42</f>
        <v>0</v>
      </c>
      <c r="R20" s="59">
        <f>Input!Q42-Input!H42</f>
        <v>0</v>
      </c>
      <c r="S20" s="25"/>
      <c r="T20" s="23">
        <f t="shared" si="1"/>
        <v>0</v>
      </c>
    </row>
    <row r="21" spans="1:22" ht="14.65" thickBot="1" x14ac:dyDescent="0.5">
      <c r="B21" s="2" t="s">
        <v>26</v>
      </c>
      <c r="C21" s="26">
        <f t="shared" ref="C21" si="2">SUM(C15:C20)</f>
        <v>0</v>
      </c>
      <c r="D21" s="26">
        <f t="shared" ref="D21:J21" ca="1" si="3">SUM(D15:D20)</f>
        <v>601.806140878983</v>
      </c>
      <c r="E21" s="26">
        <f t="shared" ca="1" si="3"/>
        <v>13935.134773781836</v>
      </c>
      <c r="F21" s="26">
        <f t="shared" ca="1" si="3"/>
        <v>55610.722312080521</v>
      </c>
      <c r="G21" s="26">
        <f t="shared" ca="1" si="3"/>
        <v>139469.86560239163</v>
      </c>
      <c r="H21" s="26">
        <f t="shared" ca="1" si="3"/>
        <v>103048.50025607845</v>
      </c>
      <c r="I21" s="26"/>
      <c r="J21" s="26">
        <f t="shared" ca="1" si="3"/>
        <v>312666.02908521146</v>
      </c>
      <c r="K21" s="30"/>
      <c r="L21" s="2" t="s">
        <v>26</v>
      </c>
      <c r="M21" s="26">
        <f t="shared" ref="M21" si="4">SUM(M15:M20)</f>
        <v>0</v>
      </c>
      <c r="N21" s="26">
        <f t="shared" ref="N21:T21" ca="1" si="5">SUM(N15:N20)</f>
        <v>57.360722456330109</v>
      </c>
      <c r="O21" s="26">
        <f t="shared" ca="1" si="5"/>
        <v>1587.2205390951085</v>
      </c>
      <c r="P21" s="26">
        <f t="shared" ca="1" si="5"/>
        <v>5780.8857784966167</v>
      </c>
      <c r="Q21" s="26">
        <f t="shared" ca="1" si="5"/>
        <v>17432.197312047821</v>
      </c>
      <c r="R21" s="26">
        <f t="shared" ca="1" si="5"/>
        <v>11380.340010243121</v>
      </c>
      <c r="S21" s="26"/>
      <c r="T21" s="26">
        <f t="shared" ca="1" si="5"/>
        <v>36238.004362338994</v>
      </c>
    </row>
    <row r="22" spans="1:22" ht="14.65" thickTop="1" x14ac:dyDescent="0.45"/>
    <row r="23" spans="1:22" x14ac:dyDescent="0.45">
      <c r="B23" s="1" t="s">
        <v>57</v>
      </c>
      <c r="C23" s="1"/>
      <c r="D23" s="159"/>
      <c r="E23" s="159"/>
      <c r="F23" s="159"/>
      <c r="G23" s="159"/>
      <c r="H23" s="159"/>
      <c r="I23" s="159"/>
      <c r="J23" s="28"/>
      <c r="K23" s="28"/>
      <c r="L23" s="1" t="s">
        <v>57</v>
      </c>
      <c r="M23" s="1"/>
      <c r="N23" s="159"/>
      <c r="O23" s="159"/>
      <c r="P23" s="159"/>
      <c r="Q23" s="159"/>
      <c r="R23" s="159"/>
      <c r="S23" s="159"/>
      <c r="T23" s="29"/>
      <c r="V23" s="114">
        <v>43830</v>
      </c>
    </row>
    <row r="24" spans="1:22" x14ac:dyDescent="0.45">
      <c r="B24" s="1" t="s">
        <v>45</v>
      </c>
      <c r="C24" s="24">
        <v>2014</v>
      </c>
      <c r="D24" s="24">
        <v>2015</v>
      </c>
      <c r="E24" s="24">
        <v>2016</v>
      </c>
      <c r="F24" s="24">
        <v>2017</v>
      </c>
      <c r="G24" s="24">
        <v>2018</v>
      </c>
      <c r="H24" s="24">
        <v>2019</v>
      </c>
      <c r="I24" s="24">
        <v>2020</v>
      </c>
      <c r="J24" s="24" t="s">
        <v>26</v>
      </c>
      <c r="K24" s="24"/>
      <c r="L24" s="1" t="s">
        <v>45</v>
      </c>
      <c r="M24" s="24">
        <v>2014</v>
      </c>
      <c r="N24" s="24">
        <v>2015</v>
      </c>
      <c r="O24" s="24">
        <v>2016</v>
      </c>
      <c r="P24" s="24">
        <v>2017</v>
      </c>
      <c r="Q24" s="24">
        <v>2018</v>
      </c>
      <c r="R24" s="24">
        <v>2019</v>
      </c>
      <c r="S24" s="24">
        <v>2020</v>
      </c>
      <c r="T24" s="24" t="s">
        <v>26</v>
      </c>
      <c r="V24" s="111" t="s">
        <v>51</v>
      </c>
    </row>
    <row r="25" spans="1:22" x14ac:dyDescent="0.45">
      <c r="B25" s="2">
        <v>2021</v>
      </c>
      <c r="C25" s="23">
        <f>Step3!C32</f>
        <v>0</v>
      </c>
      <c r="D25" s="23">
        <f ca="1">Step3!D32</f>
        <v>554.16355993777393</v>
      </c>
      <c r="E25" s="23">
        <f ca="1">Step3!E32</f>
        <v>11298.52774078585</v>
      </c>
      <c r="F25" s="23">
        <f ca="1">Step3!F32</f>
        <v>27840.346635202332</v>
      </c>
      <c r="G25" s="23">
        <f ca="1">Step3!G32</f>
        <v>66661.436843546486</v>
      </c>
      <c r="H25" s="23">
        <f ca="1">Step3!H32</f>
        <v>52969.253805409571</v>
      </c>
      <c r="I25" s="25"/>
      <c r="J25" s="23">
        <f t="shared" ref="J25:J30" ca="1" si="6">SUM(D25:I25)</f>
        <v>159323.72858488202</v>
      </c>
      <c r="K25" s="23"/>
      <c r="L25" s="2">
        <v>2021</v>
      </c>
      <c r="M25" s="23">
        <f>Step3!M32</f>
        <v>0</v>
      </c>
      <c r="N25" s="23">
        <f ca="1">Step3!N32</f>
        <v>52.819703884335382</v>
      </c>
      <c r="O25" s="23">
        <f ca="1">Step3!O32</f>
        <v>1286.9093541493087</v>
      </c>
      <c r="P25" s="23">
        <f ca="1">Step3!P32</f>
        <v>2894.0797249255525</v>
      </c>
      <c r="Q25" s="23">
        <f ca="1">Step3!Q32</f>
        <v>8331.945507670931</v>
      </c>
      <c r="R25" s="23">
        <f ca="1">Step3!R32</f>
        <v>5849.7514946499005</v>
      </c>
      <c r="S25" s="25"/>
      <c r="T25" s="23">
        <f t="shared" ref="T25:T30" ca="1" si="7">SUM(N25:S25)</f>
        <v>18415.505785280027</v>
      </c>
      <c r="V25" s="31">
        <f>Input!V12</f>
        <v>5.6523351373090946E-2</v>
      </c>
    </row>
    <row r="26" spans="1:22" x14ac:dyDescent="0.45">
      <c r="B26" s="2">
        <v>2022</v>
      </c>
      <c r="C26" s="23">
        <f>Step3!C33</f>
        <v>0</v>
      </c>
      <c r="D26" s="23">
        <f>Step3!D33</f>
        <v>0</v>
      </c>
      <c r="E26" s="23">
        <f ca="1">Step3!E33</f>
        <v>1430.9081397213915</v>
      </c>
      <c r="F26" s="23">
        <f ca="1">Step3!F33</f>
        <v>19199.950180696822</v>
      </c>
      <c r="G26" s="23">
        <f ca="1">Step3!G33</f>
        <v>31335.995894392832</v>
      </c>
      <c r="H26" s="23">
        <f ca="1">Step3!H33</f>
        <v>20304.808920459025</v>
      </c>
      <c r="I26" s="25"/>
      <c r="J26" s="23">
        <f t="shared" ca="1" si="6"/>
        <v>72271.663135270064</v>
      </c>
      <c r="K26" s="23"/>
      <c r="L26" s="2">
        <v>2022</v>
      </c>
      <c r="M26" s="23">
        <f>Step3!M33</f>
        <v>0</v>
      </c>
      <c r="N26" s="23">
        <f>Step3!N33</f>
        <v>0</v>
      </c>
      <c r="O26" s="23">
        <f ca="1">Step3!O33</f>
        <v>162.98132926545046</v>
      </c>
      <c r="P26" s="23">
        <f ca="1">Step3!P33</f>
        <v>1995.8870220127033</v>
      </c>
      <c r="Q26" s="23">
        <f ca="1">Step3!Q33</f>
        <v>3916.6544044565962</v>
      </c>
      <c r="R26" s="23">
        <f ca="1">Step3!R33</f>
        <v>2242.3968207553867</v>
      </c>
      <c r="S26" s="25"/>
      <c r="T26" s="23">
        <f t="shared" ca="1" si="7"/>
        <v>8317.919576490136</v>
      </c>
      <c r="V26" s="31">
        <f>Input!V13</f>
        <v>6.2544210241539222E-2</v>
      </c>
    </row>
    <row r="27" spans="1:22" x14ac:dyDescent="0.45">
      <c r="B27" s="2">
        <v>2023</v>
      </c>
      <c r="C27" s="23">
        <f>Step3!C34</f>
        <v>0</v>
      </c>
      <c r="D27" s="23">
        <f>Step3!D34</f>
        <v>0</v>
      </c>
      <c r="E27" s="23">
        <f>Step3!E34</f>
        <v>0</v>
      </c>
      <c r="F27" s="23">
        <f ca="1">Step3!F34</f>
        <v>2444.3732759370359</v>
      </c>
      <c r="G27" s="23">
        <f ca="1">Step3!G34</f>
        <v>21724.335059918882</v>
      </c>
      <c r="H27" s="23">
        <f ca="1">Step3!H34</f>
        <v>9595.0063264308938</v>
      </c>
      <c r="I27" s="25"/>
      <c r="J27" s="23">
        <f t="shared" ca="1" si="6"/>
        <v>33763.714662286809</v>
      </c>
      <c r="K27" s="23"/>
      <c r="L27" s="2">
        <v>2023</v>
      </c>
      <c r="M27" s="23">
        <f>Step3!M34</f>
        <v>0</v>
      </c>
      <c r="N27" s="23">
        <f>Step3!N34</f>
        <v>0</v>
      </c>
      <c r="O27" s="23">
        <f>Step3!O34</f>
        <v>0</v>
      </c>
      <c r="P27" s="23">
        <f ca="1">Step3!P34</f>
        <v>254.09924778358717</v>
      </c>
      <c r="Q27" s="23">
        <f ca="1">Step3!Q34</f>
        <v>2715.3026469328611</v>
      </c>
      <c r="R27" s="23">
        <f ca="1">Step3!R34</f>
        <v>1059.6411798703141</v>
      </c>
      <c r="S27" s="25"/>
      <c r="T27" s="23">
        <f t="shared" ca="1" si="7"/>
        <v>4029.0430745867625</v>
      </c>
      <c r="V27" s="31">
        <f>Input!V14</f>
        <v>6.3540327847234845E-2</v>
      </c>
    </row>
    <row r="28" spans="1:22" x14ac:dyDescent="0.45">
      <c r="B28" s="2">
        <v>2024</v>
      </c>
      <c r="C28" s="23">
        <f>Step3!C35</f>
        <v>0</v>
      </c>
      <c r="D28" s="23">
        <f>Step3!D35</f>
        <v>0</v>
      </c>
      <c r="E28" s="23">
        <f>Step3!E35</f>
        <v>0</v>
      </c>
      <c r="F28" s="23">
        <f>Step3!F35</f>
        <v>0</v>
      </c>
      <c r="G28" s="23">
        <f ca="1">Step3!G35</f>
        <v>2759.7755693187978</v>
      </c>
      <c r="H28" s="23">
        <f ca="1">Step3!H35</f>
        <v>6637.554566567911</v>
      </c>
      <c r="I28" s="25"/>
      <c r="J28" s="23">
        <f t="shared" ca="1" si="6"/>
        <v>9397.3301358867084</v>
      </c>
      <c r="K28" s="23"/>
      <c r="L28" s="2">
        <v>2024</v>
      </c>
      <c r="M28" s="23">
        <f>Step3!M35</f>
        <v>0</v>
      </c>
      <c r="N28" s="23">
        <f>Step3!N35</f>
        <v>0</v>
      </c>
      <c r="O28" s="23">
        <f>Step3!O35</f>
        <v>0</v>
      </c>
      <c r="P28" s="23">
        <f>Step3!P35</f>
        <v>0</v>
      </c>
      <c r="Q28" s="23">
        <f ca="1">Step3!Q35</f>
        <v>344.94155460424696</v>
      </c>
      <c r="R28" s="23">
        <f ca="1">Step3!R35</f>
        <v>733.02986085553516</v>
      </c>
      <c r="S28" s="25"/>
      <c r="T28" s="23">
        <f t="shared" ca="1" si="7"/>
        <v>1077.9714154597821</v>
      </c>
      <c r="V28" s="31">
        <f>Input!V15</f>
        <v>6.4606148493571602E-2</v>
      </c>
    </row>
    <row r="29" spans="1:22" x14ac:dyDescent="0.45">
      <c r="B29" s="2">
        <v>2025</v>
      </c>
      <c r="C29" s="23">
        <f>Step3!C36</f>
        <v>0</v>
      </c>
      <c r="D29" s="23">
        <f>Step3!D36</f>
        <v>0</v>
      </c>
      <c r="E29" s="23">
        <f>Step3!E36</f>
        <v>0</v>
      </c>
      <c r="F29" s="23">
        <f>Step3!F36</f>
        <v>0</v>
      </c>
      <c r="G29" s="23">
        <f>Step3!G36</f>
        <v>0</v>
      </c>
      <c r="H29" s="23">
        <f ca="1">Step3!H36</f>
        <v>839.90080608177811</v>
      </c>
      <c r="I29" s="25"/>
      <c r="J29" s="23">
        <f t="shared" ca="1" si="6"/>
        <v>839.90080608177811</v>
      </c>
      <c r="K29" s="23"/>
      <c r="L29" s="2">
        <v>2025</v>
      </c>
      <c r="M29" s="23">
        <f>Step3!M36</f>
        <v>0</v>
      </c>
      <c r="N29" s="23">
        <f>Step3!N36</f>
        <v>0</v>
      </c>
      <c r="O29" s="23">
        <f>Step3!O36</f>
        <v>0</v>
      </c>
      <c r="P29" s="23">
        <f>Step3!P36</f>
        <v>0</v>
      </c>
      <c r="Q29" s="23">
        <f>Step3!Q36</f>
        <v>0</v>
      </c>
      <c r="R29" s="23">
        <f ca="1">Step3!R36</f>
        <v>92.755903524409689</v>
      </c>
      <c r="S29" s="25"/>
      <c r="T29" s="23">
        <f t="shared" ca="1" si="7"/>
        <v>92.755903524409689</v>
      </c>
      <c r="V29" s="31">
        <f>Input!V16</f>
        <v>6.6046689430610428E-2</v>
      </c>
    </row>
    <row r="30" spans="1:22" x14ac:dyDescent="0.45">
      <c r="A30" s="31"/>
      <c r="B30" s="2">
        <v>2026</v>
      </c>
      <c r="C30" s="23">
        <f>Step3!C37</f>
        <v>0</v>
      </c>
      <c r="D30" s="23">
        <f>Step3!D37</f>
        <v>0</v>
      </c>
      <c r="E30" s="23">
        <f>Step3!E37</f>
        <v>0</v>
      </c>
      <c r="F30" s="23">
        <f>Step3!F37</f>
        <v>0</v>
      </c>
      <c r="G30" s="23">
        <f>Step3!G37</f>
        <v>0</v>
      </c>
      <c r="H30" s="23">
        <f>Step3!H37</f>
        <v>0</v>
      </c>
      <c r="I30" s="25"/>
      <c r="J30" s="23">
        <f t="shared" si="6"/>
        <v>0</v>
      </c>
      <c r="K30" s="23"/>
      <c r="L30" s="2">
        <v>2026</v>
      </c>
      <c r="M30" s="23">
        <f>Step3!M37</f>
        <v>0</v>
      </c>
      <c r="N30" s="23">
        <f>Step3!N37</f>
        <v>0</v>
      </c>
      <c r="O30" s="23">
        <f>Step3!O37</f>
        <v>0</v>
      </c>
      <c r="P30" s="23">
        <f>Step3!P37</f>
        <v>0</v>
      </c>
      <c r="Q30" s="23">
        <f>Step3!Q37</f>
        <v>0</v>
      </c>
      <c r="R30" s="23">
        <f>Step3!R37</f>
        <v>0</v>
      </c>
      <c r="S30" s="25"/>
      <c r="T30" s="23">
        <f t="shared" si="7"/>
        <v>0</v>
      </c>
    </row>
    <row r="31" spans="1:22" ht="14.65" thickBot="1" x14ac:dyDescent="0.5">
      <c r="B31" s="2" t="s">
        <v>26</v>
      </c>
      <c r="C31" s="26">
        <f t="shared" ref="C31" si="8">SUM(C25:C30)</f>
        <v>0</v>
      </c>
      <c r="D31" s="26">
        <f t="shared" ref="D31:J31" ca="1" si="9">SUM(D25:D30)</f>
        <v>554.16355993777393</v>
      </c>
      <c r="E31" s="26">
        <f t="shared" ca="1" si="9"/>
        <v>12729.435880507242</v>
      </c>
      <c r="F31" s="26">
        <f t="shared" ca="1" si="9"/>
        <v>49484.670091836189</v>
      </c>
      <c r="G31" s="26">
        <f t="shared" ca="1" si="9"/>
        <v>122481.543367177</v>
      </c>
      <c r="H31" s="26">
        <f t="shared" ca="1" si="9"/>
        <v>90346.524424949181</v>
      </c>
      <c r="I31" s="26"/>
      <c r="J31" s="26">
        <f t="shared" ca="1" si="9"/>
        <v>275596.33732440742</v>
      </c>
      <c r="K31" s="27"/>
      <c r="L31" s="2" t="s">
        <v>26</v>
      </c>
      <c r="M31" s="26">
        <f t="shared" ref="M31" si="10">SUM(M25:M30)</f>
        <v>0</v>
      </c>
      <c r="N31" s="26">
        <f t="shared" ref="N31:T31" ca="1" si="11">SUM(N25:N30)</f>
        <v>52.819703884335382</v>
      </c>
      <c r="O31" s="26">
        <f t="shared" ca="1" si="11"/>
        <v>1449.8906834147592</v>
      </c>
      <c r="P31" s="26">
        <f t="shared" ca="1" si="11"/>
        <v>5144.0659947218428</v>
      </c>
      <c r="Q31" s="26">
        <f t="shared" ca="1" si="11"/>
        <v>15308.844113664636</v>
      </c>
      <c r="R31" s="26">
        <f t="shared" ca="1" si="11"/>
        <v>9977.5752596555467</v>
      </c>
      <c r="S31" s="26"/>
      <c r="T31" s="26">
        <f t="shared" ca="1" si="11"/>
        <v>31933.195755341116</v>
      </c>
    </row>
    <row r="32" spans="1:22" ht="14.65" thickTop="1" x14ac:dyDescent="0.45">
      <c r="B32" s="2"/>
      <c r="C32" s="2"/>
      <c r="D32" s="27"/>
      <c r="E32" s="27"/>
      <c r="F32" s="27"/>
      <c r="G32" s="27"/>
      <c r="H32" s="27"/>
      <c r="I32" s="27"/>
      <c r="J32" s="27"/>
      <c r="K32" s="27"/>
      <c r="L32" s="2"/>
      <c r="M32" s="27"/>
      <c r="N32" s="27"/>
      <c r="O32" s="27"/>
      <c r="P32" s="27"/>
      <c r="Q32" s="27"/>
      <c r="R32" s="27"/>
      <c r="S32" s="27"/>
      <c r="T32" s="27"/>
    </row>
    <row r="33" spans="1:22" x14ac:dyDescent="0.45">
      <c r="A33" s="33"/>
      <c r="B33" s="1" t="s">
        <v>105</v>
      </c>
      <c r="C33" s="1"/>
      <c r="D33" s="159"/>
      <c r="E33" s="159"/>
      <c r="F33" s="159"/>
      <c r="G33" s="159"/>
      <c r="H33" s="159"/>
      <c r="I33" s="159"/>
      <c r="J33" s="28"/>
      <c r="K33" s="28"/>
      <c r="L33" s="1" t="s">
        <v>105</v>
      </c>
      <c r="M33" s="1"/>
      <c r="N33" s="159"/>
      <c r="O33" s="159"/>
      <c r="P33" s="159"/>
      <c r="Q33" s="159"/>
      <c r="R33" s="159"/>
      <c r="S33" s="159"/>
      <c r="T33" s="29"/>
    </row>
    <row r="34" spans="1:22" x14ac:dyDescent="0.45">
      <c r="A34" s="29"/>
      <c r="B34" s="1" t="s">
        <v>45</v>
      </c>
      <c r="C34" s="24">
        <v>2014</v>
      </c>
      <c r="D34" s="24">
        <v>2015</v>
      </c>
      <c r="E34" s="24">
        <v>2016</v>
      </c>
      <c r="F34" s="24">
        <v>2017</v>
      </c>
      <c r="G34" s="24">
        <v>2018</v>
      </c>
      <c r="H34" s="24">
        <v>2019</v>
      </c>
      <c r="I34" s="24">
        <v>2020</v>
      </c>
      <c r="J34" s="24" t="s">
        <v>26</v>
      </c>
      <c r="K34" s="24"/>
      <c r="L34" s="1" t="s">
        <v>45</v>
      </c>
      <c r="M34" s="24">
        <v>2014</v>
      </c>
      <c r="N34" s="24">
        <v>2015</v>
      </c>
      <c r="O34" s="24">
        <v>2016</v>
      </c>
      <c r="P34" s="24">
        <v>2017</v>
      </c>
      <c r="Q34" s="24">
        <v>2018</v>
      </c>
      <c r="R34" s="24">
        <v>2019</v>
      </c>
      <c r="S34" s="24">
        <v>2020</v>
      </c>
      <c r="T34" s="24" t="s">
        <v>26</v>
      </c>
    </row>
    <row r="35" spans="1:22" x14ac:dyDescent="0.45">
      <c r="A35" s="113"/>
      <c r="B35" s="2">
        <v>2020</v>
      </c>
      <c r="C35" s="65">
        <f>Input!V37</f>
        <v>48.183545284600001</v>
      </c>
      <c r="D35" s="65">
        <f>Input!W37</f>
        <v>5114.3946520565996</v>
      </c>
      <c r="E35" s="65">
        <f>Input!X37</f>
        <v>20989.885407225229</v>
      </c>
      <c r="F35" s="65">
        <f>Input!Y37</f>
        <v>56289.838491916773</v>
      </c>
      <c r="G35" s="65">
        <f>Input!Z37</f>
        <v>154574.28465294701</v>
      </c>
      <c r="H35" s="65">
        <f>Input!AA37</f>
        <v>94022.129491683561</v>
      </c>
      <c r="I35" s="9"/>
      <c r="J35" s="24"/>
      <c r="K35" s="24"/>
      <c r="L35" s="2">
        <v>2020</v>
      </c>
      <c r="M35" s="65">
        <f>Input!AE37-Input!V37</f>
        <v>246.20174935460003</v>
      </c>
      <c r="N35" s="65">
        <f>Input!AF37-Input!W37</f>
        <v>102.90010327060008</v>
      </c>
      <c r="O35" s="65">
        <f>Input!AG37-Input!X37</f>
        <v>1776.5475979846378</v>
      </c>
      <c r="P35" s="65">
        <f>Input!AH37-Input!Y37</f>
        <v>5408.8897108447927</v>
      </c>
      <c r="Q35" s="65">
        <f>Input!AI37-Input!Z37</f>
        <v>14058.460609982983</v>
      </c>
      <c r="R35" s="65">
        <f>Input!AJ37-Input!AA37</f>
        <v>25881.246021570434</v>
      </c>
      <c r="S35" s="9"/>
      <c r="T35" s="24"/>
    </row>
    <row r="36" spans="1:22" x14ac:dyDescent="0.45">
      <c r="A36" s="31"/>
      <c r="B36" s="2">
        <v>2021</v>
      </c>
      <c r="C36" s="23">
        <f>Input!V38</f>
        <v>0</v>
      </c>
      <c r="D36" s="65">
        <f>Input!W38</f>
        <v>582.80614087899448</v>
      </c>
      <c r="E36" s="65">
        <f>Input!X38</f>
        <v>11683.885407225229</v>
      </c>
      <c r="F36" s="65">
        <f>Input!Y38</f>
        <v>28321.838491916773</v>
      </c>
      <c r="G36" s="65">
        <f>Input!Z38</f>
        <v>77317.457664967005</v>
      </c>
      <c r="H36" s="65">
        <f>Input!AA38</f>
        <v>59324.129491683561</v>
      </c>
      <c r="I36" s="25"/>
      <c r="J36" s="23">
        <f t="shared" ref="J36:J41" si="12">SUM(D36:I36)</f>
        <v>177230.11719667155</v>
      </c>
      <c r="K36" s="23"/>
      <c r="L36" s="2">
        <v>2021</v>
      </c>
      <c r="M36" s="121">
        <f>Input!AE38-Input!V38</f>
        <v>0</v>
      </c>
      <c r="N36" s="65">
        <f>Input!AF38-Input!W38</f>
        <v>75.360722456318513</v>
      </c>
      <c r="O36" s="65">
        <f>Input!AG38-Input!X38</f>
        <v>1412.547597984636</v>
      </c>
      <c r="P36" s="65">
        <f>Input!AH38-Input!Y38</f>
        <v>7009.8897108447927</v>
      </c>
      <c r="Q36" s="65">
        <f>Input!AI38-Input!Z38</f>
        <v>6331.2599984533881</v>
      </c>
      <c r="R36" s="65">
        <f>Input!AJ38-Input!AA38</f>
        <v>5460.6666612500194</v>
      </c>
      <c r="S36" s="25"/>
      <c r="T36" s="23">
        <f t="shared" ref="T36:T41" si="13">SUM(N36:S36)</f>
        <v>20289.724690989155</v>
      </c>
    </row>
    <row r="37" spans="1:22" x14ac:dyDescent="0.45">
      <c r="A37" s="31"/>
      <c r="B37" s="2">
        <v>2022</v>
      </c>
      <c r="C37" s="23">
        <f>Input!V39</f>
        <v>0</v>
      </c>
      <c r="D37" s="23">
        <f>Input!W39</f>
        <v>0</v>
      </c>
      <c r="E37" s="65">
        <f>Input!X39</f>
        <v>1772.2493665566435</v>
      </c>
      <c r="F37" s="65">
        <f>Input!Y39</f>
        <v>20308.344817655045</v>
      </c>
      <c r="G37" s="65">
        <f>Input!Z39</f>
        <v>39742.922618511897</v>
      </c>
      <c r="H37" s="65">
        <f>Input!AA39</f>
        <v>23799.14735483384</v>
      </c>
      <c r="I37" s="25"/>
      <c r="J37" s="23">
        <f t="shared" si="12"/>
        <v>85622.664157557418</v>
      </c>
      <c r="K37" s="23"/>
      <c r="L37" s="2">
        <v>2022</v>
      </c>
      <c r="M37" s="121">
        <f>Input!AE39-Input!V39</f>
        <v>0</v>
      </c>
      <c r="N37" s="23">
        <f>Input!AF39-Input!W39</f>
        <v>0</v>
      </c>
      <c r="O37" s="65">
        <f>Input!AG39-Input!X39</f>
        <v>77.672941110435659</v>
      </c>
      <c r="P37" s="65">
        <f>Input!AH39-Input!Y39</f>
        <v>6806.7553934890529</v>
      </c>
      <c r="Q37" s="65">
        <f>Input!AI39-Input!Z39</f>
        <v>567.08873049850081</v>
      </c>
      <c r="R37" s="65">
        <f>Input!AJ39-Input!AA39</f>
        <v>3459.6363432935468</v>
      </c>
      <c r="S37" s="25"/>
      <c r="T37" s="23">
        <f t="shared" si="13"/>
        <v>10911.153408391536</v>
      </c>
    </row>
    <row r="38" spans="1:22" x14ac:dyDescent="0.45">
      <c r="A38" s="31"/>
      <c r="B38" s="2">
        <v>2023</v>
      </c>
      <c r="C38" s="23">
        <f>Input!V40</f>
        <v>0</v>
      </c>
      <c r="D38" s="23">
        <f>Input!W40</f>
        <v>0</v>
      </c>
      <c r="E38" s="23">
        <f>Input!X40</f>
        <v>0</v>
      </c>
      <c r="F38" s="65">
        <f>Input!Y40</f>
        <v>3147.5390025087399</v>
      </c>
      <c r="G38" s="65">
        <f>Input!Z40</f>
        <v>25166.650151516398</v>
      </c>
      <c r="H38" s="65">
        <f>Input!AA40</f>
        <v>12176.759217407263</v>
      </c>
      <c r="I38" s="25"/>
      <c r="J38" s="23">
        <f t="shared" si="12"/>
        <v>40490.948371432401</v>
      </c>
      <c r="K38" s="23"/>
      <c r="L38" s="2">
        <v>2023</v>
      </c>
      <c r="M38" s="121">
        <f>Input!AE40-Input!V40</f>
        <v>0</v>
      </c>
      <c r="N38" s="23">
        <f>Input!AF40-Input!W40</f>
        <v>0</v>
      </c>
      <c r="O38" s="23">
        <f>Input!AG40-Input!X40</f>
        <v>0</v>
      </c>
      <c r="P38" s="65">
        <f>Input!AH40-Input!Y40</f>
        <v>172.1962393317599</v>
      </c>
      <c r="Q38" s="65">
        <f>Input!AI40-Input!Z40</f>
        <v>4482.6594684614029</v>
      </c>
      <c r="R38" s="65">
        <f>Input!AJ40-Input!AA40</f>
        <v>816.61231320702609</v>
      </c>
      <c r="S38" s="25"/>
      <c r="T38" s="23">
        <f t="shared" si="13"/>
        <v>5471.4680210001889</v>
      </c>
    </row>
    <row r="39" spans="1:22" x14ac:dyDescent="0.45">
      <c r="A39" s="31"/>
      <c r="B39" s="2">
        <v>2024</v>
      </c>
      <c r="C39" s="23">
        <f>Input!V41</f>
        <v>0</v>
      </c>
      <c r="D39" s="23">
        <f>Input!W41</f>
        <v>0</v>
      </c>
      <c r="E39" s="23">
        <f>Input!X41</f>
        <v>0</v>
      </c>
      <c r="F39" s="23">
        <f>Input!Y41</f>
        <v>0</v>
      </c>
      <c r="G39" s="65">
        <f>Input!Z41</f>
        <v>3836.8351673961101</v>
      </c>
      <c r="H39" s="65">
        <f>Input!AA41</f>
        <v>8479.4836754915887</v>
      </c>
      <c r="I39" s="25"/>
      <c r="J39" s="23">
        <f t="shared" si="12"/>
        <v>12316.318842887698</v>
      </c>
      <c r="K39" s="23"/>
      <c r="L39" s="2">
        <v>2024</v>
      </c>
      <c r="M39" s="121">
        <f>Input!AE41-Input!V41</f>
        <v>0</v>
      </c>
      <c r="N39" s="23">
        <f>Input!AF41-Input!W41</f>
        <v>0</v>
      </c>
      <c r="O39" s="23">
        <f>Input!AG41-Input!X41</f>
        <v>0</v>
      </c>
      <c r="P39" s="23">
        <f>Input!AH41-Input!Y41</f>
        <v>0</v>
      </c>
      <c r="Q39" s="65">
        <f>Input!AI41-Input!Z41</f>
        <v>372.18911463481027</v>
      </c>
      <c r="R39" s="65">
        <f>Input!AJ41-Input!AA41</f>
        <v>316.56538147436731</v>
      </c>
      <c r="S39" s="25"/>
      <c r="T39" s="23">
        <f t="shared" si="13"/>
        <v>688.75449610917758</v>
      </c>
    </row>
    <row r="40" spans="1:22" x14ac:dyDescent="0.45">
      <c r="A40" s="31"/>
      <c r="B40" s="2">
        <v>2025</v>
      </c>
      <c r="C40" s="23">
        <f>Input!V42</f>
        <v>0</v>
      </c>
      <c r="D40" s="23">
        <f>Input!W42</f>
        <v>0</v>
      </c>
      <c r="E40" s="23">
        <f>Input!X42</f>
        <v>0</v>
      </c>
      <c r="F40" s="23">
        <f>Input!Y42</f>
        <v>0</v>
      </c>
      <c r="G40" s="23">
        <f>Input!Z42</f>
        <v>0</v>
      </c>
      <c r="H40" s="65">
        <f>Input!AA42</f>
        <v>1200.9805166621809</v>
      </c>
      <c r="I40" s="25"/>
      <c r="J40" s="23">
        <f t="shared" si="12"/>
        <v>1200.9805166621809</v>
      </c>
      <c r="K40" s="23"/>
      <c r="L40" s="2">
        <v>2025</v>
      </c>
      <c r="M40" s="121">
        <f>Input!AE42-Input!V42</f>
        <v>0</v>
      </c>
      <c r="N40" s="23">
        <f>Input!AF42-Input!W42</f>
        <v>0</v>
      </c>
      <c r="O40" s="23">
        <f>Input!AG42-Input!X42</f>
        <v>0</v>
      </c>
      <c r="P40" s="23">
        <f>Input!AH42-Input!Y42</f>
        <v>0</v>
      </c>
      <c r="Q40" s="23">
        <f>Input!AI42-Input!Z42</f>
        <v>0</v>
      </c>
      <c r="R40" s="65">
        <f>Input!AJ42-Input!AA42</f>
        <v>48.859311018170501</v>
      </c>
      <c r="S40" s="25"/>
      <c r="T40" s="23">
        <f t="shared" si="13"/>
        <v>48.859311018170501</v>
      </c>
    </row>
    <row r="41" spans="1:22" x14ac:dyDescent="0.45">
      <c r="B41" s="2">
        <v>2026</v>
      </c>
      <c r="C41" s="122"/>
      <c r="D41" s="25"/>
      <c r="E41" s="25"/>
      <c r="F41" s="25"/>
      <c r="G41" s="25"/>
      <c r="H41" s="25"/>
      <c r="I41" s="25"/>
      <c r="J41" s="23">
        <f t="shared" si="12"/>
        <v>0</v>
      </c>
      <c r="K41" s="23"/>
      <c r="L41" s="2">
        <v>2026</v>
      </c>
      <c r="M41" s="123"/>
      <c r="N41" s="25"/>
      <c r="O41" s="25"/>
      <c r="P41" s="25"/>
      <c r="Q41" s="25"/>
      <c r="R41" s="25"/>
      <c r="S41" s="25"/>
      <c r="T41" s="23">
        <f t="shared" si="13"/>
        <v>0</v>
      </c>
    </row>
    <row r="42" spans="1:22" ht="14.65" thickBot="1" x14ac:dyDescent="0.5">
      <c r="B42" s="2" t="s">
        <v>26</v>
      </c>
      <c r="C42" s="26">
        <f>SUM(C35:C41)</f>
        <v>48.183545284600001</v>
      </c>
      <c r="D42" s="26">
        <f>SUM(D35:D41)</f>
        <v>5697.2007929355941</v>
      </c>
      <c r="E42" s="26">
        <f t="shared" ref="E42:H42" si="14">SUM(E35:E41)</f>
        <v>34446.020181007101</v>
      </c>
      <c r="F42" s="26">
        <f t="shared" si="14"/>
        <v>108067.56080399733</v>
      </c>
      <c r="G42" s="26">
        <f t="shared" si="14"/>
        <v>300638.15025533841</v>
      </c>
      <c r="H42" s="26">
        <f t="shared" si="14"/>
        <v>199002.629747762</v>
      </c>
      <c r="I42" s="26"/>
      <c r="J42" s="26">
        <f t="shared" ref="J42" si="15">SUM(J36:J41)</f>
        <v>316861.02908521122</v>
      </c>
      <c r="K42" s="27"/>
      <c r="L42" s="2" t="s">
        <v>26</v>
      </c>
      <c r="M42" s="26">
        <f>SUM(M35:M41)</f>
        <v>246.20174935460003</v>
      </c>
      <c r="N42" s="26">
        <f>SUM(N35:N41)</f>
        <v>178.2608257269186</v>
      </c>
      <c r="O42" s="26">
        <f t="shared" ref="O42:R42" si="16">SUM(O35:O41)</f>
        <v>3266.7681370797095</v>
      </c>
      <c r="P42" s="26">
        <f t="shared" si="16"/>
        <v>19397.731054510397</v>
      </c>
      <c r="Q42" s="26">
        <f t="shared" si="16"/>
        <v>25811.657922031085</v>
      </c>
      <c r="R42" s="26">
        <f t="shared" si="16"/>
        <v>35983.586031813567</v>
      </c>
      <c r="S42" s="26"/>
      <c r="T42" s="26">
        <f t="shared" ref="T42" si="17">SUM(T36:T41)</f>
        <v>37409.959927508222</v>
      </c>
    </row>
    <row r="43" spans="1:22" ht="14.65" thickTop="1" x14ac:dyDescent="0.45"/>
    <row r="44" spans="1:22" x14ac:dyDescent="0.45">
      <c r="B44" s="1" t="s">
        <v>79</v>
      </c>
      <c r="C44" s="127">
        <f>C31-C42</f>
        <v>-48.183545284600001</v>
      </c>
      <c r="D44" s="127">
        <f ca="1">D31-D42</f>
        <v>-5143.03723299782</v>
      </c>
      <c r="E44" s="127">
        <f t="shared" ref="E44:H44" ca="1" si="18">E31-E42</f>
        <v>-21716.584300499861</v>
      </c>
      <c r="F44" s="127">
        <f t="shared" ca="1" si="18"/>
        <v>-58582.890712161141</v>
      </c>
      <c r="G44" s="127">
        <f ca="1">G31-G42</f>
        <v>-178156.60688816139</v>
      </c>
      <c r="H44" s="127">
        <f t="shared" ca="1" si="18"/>
        <v>-108656.10532281281</v>
      </c>
      <c r="I44" s="127"/>
      <c r="J44" s="127">
        <f ca="1">SUM(D44:H44)</f>
        <v>-372255.22445663298</v>
      </c>
      <c r="K44" s="4"/>
      <c r="L44" s="1" t="s">
        <v>79</v>
      </c>
      <c r="M44" s="127">
        <f>M31-M42</f>
        <v>-246.20174935460003</v>
      </c>
      <c r="N44" s="127">
        <f ca="1">N31-N42</f>
        <v>-125.44112184258321</v>
      </c>
      <c r="O44" s="127">
        <f t="shared" ref="O44:R44" ca="1" si="19">O31-O42</f>
        <v>-1816.8774536649503</v>
      </c>
      <c r="P44" s="127">
        <f t="shared" ca="1" si="19"/>
        <v>-14253.665059788555</v>
      </c>
      <c r="Q44" s="127">
        <f t="shared" ca="1" si="19"/>
        <v>-10502.813808366449</v>
      </c>
      <c r="R44" s="127">
        <f t="shared" ca="1" si="19"/>
        <v>-26006.010772158021</v>
      </c>
      <c r="S44" s="127"/>
      <c r="T44" s="127">
        <f ca="1">SUM(N44:R44)</f>
        <v>-52704.808215820558</v>
      </c>
      <c r="U44" s="4"/>
      <c r="V44" s="4"/>
    </row>
    <row r="46" spans="1:22" x14ac:dyDescent="0.45">
      <c r="B46" s="155" t="s">
        <v>68</v>
      </c>
      <c r="C46" s="155"/>
      <c r="D46" s="155"/>
      <c r="E46" s="155"/>
      <c r="F46" s="155"/>
      <c r="G46" s="155"/>
      <c r="H46" s="155"/>
      <c r="I46" s="155"/>
      <c r="J46" s="155"/>
      <c r="K46" s="118"/>
      <c r="L46" s="155" t="s">
        <v>69</v>
      </c>
      <c r="M46" s="155"/>
      <c r="N46" s="155"/>
      <c r="O46" s="155"/>
      <c r="P46" s="155"/>
      <c r="Q46" s="155"/>
      <c r="R46" s="155"/>
      <c r="S46" s="155"/>
      <c r="T46" s="155"/>
    </row>
    <row r="47" spans="1:22" x14ac:dyDescent="0.45">
      <c r="B47" s="3"/>
      <c r="C47" s="159" t="s">
        <v>1</v>
      </c>
      <c r="D47" s="159"/>
      <c r="E47" s="159"/>
      <c r="F47" s="159"/>
      <c r="G47" s="159"/>
      <c r="H47" s="159"/>
      <c r="I47" s="159"/>
      <c r="J47" s="118"/>
      <c r="K47" s="118"/>
      <c r="L47" s="3"/>
      <c r="M47" s="159" t="s">
        <v>1</v>
      </c>
      <c r="N47" s="159"/>
      <c r="O47" s="159"/>
      <c r="P47" s="159"/>
      <c r="Q47" s="159"/>
      <c r="R47" s="159"/>
      <c r="S47" s="159"/>
      <c r="T47" s="118"/>
    </row>
    <row r="48" spans="1:22" x14ac:dyDescent="0.45">
      <c r="B48" s="1"/>
      <c r="C48" s="24">
        <v>2014</v>
      </c>
      <c r="D48" s="24">
        <v>2015</v>
      </c>
      <c r="E48" s="24">
        <v>2016</v>
      </c>
      <c r="F48" s="24">
        <v>2017</v>
      </c>
      <c r="G48" s="24">
        <v>2018</v>
      </c>
      <c r="H48" s="24">
        <v>2019</v>
      </c>
      <c r="I48" s="24">
        <v>2020</v>
      </c>
      <c r="J48" s="24" t="s">
        <v>26</v>
      </c>
      <c r="K48" s="24"/>
      <c r="L48" s="1"/>
      <c r="M48" s="24">
        <v>2014</v>
      </c>
      <c r="N48" s="24">
        <v>2015</v>
      </c>
      <c r="O48" s="24">
        <v>2016</v>
      </c>
      <c r="P48" s="24">
        <v>2017</v>
      </c>
      <c r="Q48" s="24">
        <v>2018</v>
      </c>
      <c r="R48" s="24">
        <v>2019</v>
      </c>
      <c r="S48" s="24">
        <v>2020</v>
      </c>
      <c r="T48" s="24" t="s">
        <v>26</v>
      </c>
    </row>
    <row r="49" spans="2:21" x14ac:dyDescent="0.45">
      <c r="B49" s="2" t="s">
        <v>64</v>
      </c>
      <c r="C49" s="23">
        <f t="array" ref="C49:H49">TRANSPOSE(Input!O23:O28)</f>
        <v>70</v>
      </c>
      <c r="D49" s="23">
        <v>4490</v>
      </c>
      <c r="E49" s="23">
        <v>16350</v>
      </c>
      <c r="F49" s="23">
        <v>56460</v>
      </c>
      <c r="G49" s="23">
        <v>189030</v>
      </c>
      <c r="H49" s="23">
        <v>90380</v>
      </c>
      <c r="I49" s="25"/>
      <c r="J49" s="23">
        <f>SUM(C49:I49)</f>
        <v>356780</v>
      </c>
      <c r="K49" s="23"/>
      <c r="L49" s="2" t="s">
        <v>64</v>
      </c>
      <c r="M49" s="25"/>
      <c r="N49" s="25"/>
      <c r="O49" s="25"/>
      <c r="P49" s="25"/>
      <c r="Q49" s="25"/>
      <c r="R49" s="25"/>
      <c r="S49" s="25"/>
      <c r="T49" s="25"/>
    </row>
    <row r="51" spans="2:21" x14ac:dyDescent="0.45">
      <c r="B51" s="1" t="s">
        <v>25</v>
      </c>
      <c r="C51" s="70">
        <f>SUM(C44,C49)</f>
        <v>21.816454715399999</v>
      </c>
      <c r="D51" s="70">
        <f ca="1">SUM(D44,D49)</f>
        <v>-653.03723299781996</v>
      </c>
      <c r="E51" s="70">
        <f t="shared" ref="E51:J51" ca="1" si="20">SUM(E44,E49)</f>
        <v>-5366.5843004998605</v>
      </c>
      <c r="F51" s="70">
        <f t="shared" ca="1" si="20"/>
        <v>-2122.890712161141</v>
      </c>
      <c r="G51" s="70">
        <f ca="1">SUM(G44,G49)</f>
        <v>10873.39311183861</v>
      </c>
      <c r="H51" s="70">
        <f t="shared" ca="1" si="20"/>
        <v>-18276.105322812815</v>
      </c>
      <c r="I51" s="70">
        <f t="shared" si="20"/>
        <v>0</v>
      </c>
      <c r="J51" s="70">
        <f t="shared" ca="1" si="20"/>
        <v>-15475.224456632975</v>
      </c>
      <c r="L51" s="1" t="s">
        <v>25</v>
      </c>
      <c r="M51" s="70">
        <f>SUM(M44,M49)</f>
        <v>-246.20174935460003</v>
      </c>
      <c r="N51" s="70">
        <f t="shared" ref="N51:U51" ca="1" si="21">SUM(N44,N49)</f>
        <v>-125.44112184258321</v>
      </c>
      <c r="O51" s="70">
        <f t="shared" ca="1" si="21"/>
        <v>-1816.8774536649503</v>
      </c>
      <c r="P51" s="70">
        <f t="shared" ca="1" si="21"/>
        <v>-14253.665059788555</v>
      </c>
      <c r="Q51" s="70">
        <f t="shared" ca="1" si="21"/>
        <v>-10502.813808366449</v>
      </c>
      <c r="R51" s="70">
        <f t="shared" ca="1" si="21"/>
        <v>-26006.010772158021</v>
      </c>
      <c r="S51" s="70">
        <f t="shared" si="21"/>
        <v>0</v>
      </c>
      <c r="T51" s="70">
        <f t="shared" ca="1" si="21"/>
        <v>-52704.808215820558</v>
      </c>
      <c r="U51" s="124">
        <f t="shared" si="21"/>
        <v>0</v>
      </c>
    </row>
    <row r="52" spans="2:21" x14ac:dyDescent="0.45">
      <c r="C52" t="s">
        <v>71</v>
      </c>
    </row>
  </sheetData>
  <mergeCells count="12">
    <mergeCell ref="B46:J46"/>
    <mergeCell ref="L46:T46"/>
    <mergeCell ref="C47:I47"/>
    <mergeCell ref="M47:S47"/>
    <mergeCell ref="B12:J12"/>
    <mergeCell ref="D13:I13"/>
    <mergeCell ref="D23:I23"/>
    <mergeCell ref="D33:I33"/>
    <mergeCell ref="L12:T12"/>
    <mergeCell ref="N13:S13"/>
    <mergeCell ref="N23:S23"/>
    <mergeCell ref="N33:S33"/>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0F0BAA-1E9B-425D-B17D-1DA84BDEFB18}">
  <sheetPr>
    <tabColor theme="6"/>
  </sheetPr>
  <dimension ref="A1:K26"/>
  <sheetViews>
    <sheetView showGridLines="0" zoomScale="80" zoomScaleNormal="80" workbookViewId="0">
      <selection activeCell="F12" sqref="F12"/>
    </sheetView>
  </sheetViews>
  <sheetFormatPr defaultRowHeight="14.25" x14ac:dyDescent="0.45"/>
  <cols>
    <col min="1" max="1" width="1.59765625" customWidth="1"/>
    <col min="2" max="2" width="20.59765625" customWidth="1"/>
    <col min="3" max="10" width="10.59765625" customWidth="1"/>
    <col min="11" max="11" width="1.59765625" customWidth="1"/>
  </cols>
  <sheetData>
    <row r="1" spans="1:11" x14ac:dyDescent="0.45">
      <c r="B1" s="1" t="s">
        <v>65</v>
      </c>
    </row>
    <row r="2" spans="1:11" x14ac:dyDescent="0.45">
      <c r="B2" t="s">
        <v>114</v>
      </c>
    </row>
    <row r="4" spans="1:11" x14ac:dyDescent="0.45">
      <c r="A4" s="32"/>
      <c r="B4" s="142" t="s">
        <v>141</v>
      </c>
      <c r="C4" s="143">
        <v>2020</v>
      </c>
    </row>
    <row r="5" spans="1:11" x14ac:dyDescent="0.45">
      <c r="B5" s="4"/>
      <c r="C5" s="4"/>
      <c r="D5" s="4"/>
      <c r="E5" s="4"/>
      <c r="F5" s="4"/>
      <c r="G5" s="4"/>
      <c r="H5" s="4"/>
      <c r="I5" s="4"/>
      <c r="J5" s="4"/>
      <c r="K5" s="4"/>
    </row>
    <row r="6" spans="1:11" x14ac:dyDescent="0.45">
      <c r="B6" s="155" t="s">
        <v>41</v>
      </c>
      <c r="C6" s="155"/>
      <c r="D6" s="155"/>
      <c r="E6" s="155"/>
      <c r="F6" s="155"/>
      <c r="G6" s="155"/>
      <c r="H6" s="155"/>
      <c r="I6" s="155"/>
      <c r="J6" s="155"/>
      <c r="K6" s="29"/>
    </row>
    <row r="7" spans="1:11" x14ac:dyDescent="0.45">
      <c r="B7" s="3"/>
      <c r="C7" s="159" t="s">
        <v>1</v>
      </c>
      <c r="D7" s="159"/>
      <c r="E7" s="159"/>
      <c r="F7" s="159"/>
      <c r="G7" s="159"/>
      <c r="H7" s="159"/>
      <c r="I7" s="159"/>
      <c r="J7" s="29"/>
      <c r="K7" s="29"/>
    </row>
    <row r="8" spans="1:11" x14ac:dyDescent="0.45">
      <c r="B8" s="1"/>
      <c r="C8" s="24">
        <v>2014</v>
      </c>
      <c r="D8" s="24">
        <v>2015</v>
      </c>
      <c r="E8" s="24">
        <v>2016</v>
      </c>
      <c r="F8" s="24">
        <v>2017</v>
      </c>
      <c r="G8" s="24">
        <v>2018</v>
      </c>
      <c r="H8" s="24">
        <v>2019</v>
      </c>
      <c r="I8" s="24">
        <v>2020</v>
      </c>
      <c r="J8" s="24" t="s">
        <v>26</v>
      </c>
      <c r="K8" s="24"/>
    </row>
    <row r="9" spans="1:11" x14ac:dyDescent="0.45">
      <c r="B9" s="2" t="s">
        <v>64</v>
      </c>
      <c r="C9" s="91">
        <f t="array" ref="C9:I9">-TRANSPOSE(Input!O23:O29)</f>
        <v>-70</v>
      </c>
      <c r="D9" s="91">
        <v>-4490</v>
      </c>
      <c r="E9" s="91">
        <v>-16350</v>
      </c>
      <c r="F9" s="91">
        <v>-56460</v>
      </c>
      <c r="G9" s="91">
        <v>-189030</v>
      </c>
      <c r="H9" s="91">
        <v>-90380</v>
      </c>
      <c r="I9" s="91">
        <v>-438480</v>
      </c>
      <c r="J9" s="91">
        <f>SUM(C9:I9)</f>
        <v>-795260</v>
      </c>
      <c r="K9" s="23"/>
    </row>
    <row r="10" spans="1:11" x14ac:dyDescent="0.45">
      <c r="A10" s="22"/>
      <c r="B10" s="74"/>
      <c r="C10" t="s">
        <v>72</v>
      </c>
      <c r="D10" s="75"/>
      <c r="E10" s="75"/>
      <c r="F10" s="75"/>
      <c r="G10" s="75"/>
      <c r="H10" s="75"/>
      <c r="I10" s="75"/>
      <c r="J10" s="75"/>
      <c r="K10" s="75"/>
    </row>
    <row r="11" spans="1:11" x14ac:dyDescent="0.45">
      <c r="A11" s="22"/>
      <c r="B11" s="74"/>
      <c r="C11" s="75"/>
      <c r="D11" s="75"/>
      <c r="E11" s="75"/>
      <c r="F11" s="75"/>
      <c r="G11" s="75"/>
      <c r="H11" s="75"/>
      <c r="I11" s="75"/>
      <c r="J11" s="75"/>
      <c r="K11" s="75"/>
    </row>
    <row r="12" spans="1:11" x14ac:dyDescent="0.45">
      <c r="A12" s="22"/>
      <c r="B12" s="74"/>
      <c r="C12" s="75"/>
      <c r="D12" s="75"/>
      <c r="E12" s="75"/>
      <c r="F12" s="75"/>
      <c r="G12" s="75"/>
      <c r="H12" s="75"/>
      <c r="I12" s="75"/>
      <c r="J12" s="75"/>
      <c r="K12" s="75"/>
    </row>
    <row r="13" spans="1:11" x14ac:dyDescent="0.45">
      <c r="A13" s="22"/>
      <c r="B13" s="74"/>
      <c r="C13" s="75"/>
      <c r="D13" s="75"/>
      <c r="E13" s="75"/>
      <c r="F13" s="75"/>
      <c r="G13" s="75"/>
      <c r="H13" s="75"/>
      <c r="I13" s="75"/>
      <c r="J13" s="75"/>
      <c r="K13" s="75"/>
    </row>
    <row r="14" spans="1:11" x14ac:dyDescent="0.45">
      <c r="A14" s="22"/>
      <c r="B14" s="74"/>
      <c r="C14" s="75"/>
      <c r="D14" s="75"/>
      <c r="E14" s="75"/>
      <c r="F14" s="75"/>
      <c r="G14" s="75"/>
      <c r="H14" s="75"/>
      <c r="I14" s="75"/>
      <c r="J14" s="75"/>
      <c r="K14" s="75"/>
    </row>
    <row r="15" spans="1:11" x14ac:dyDescent="0.45">
      <c r="A15" s="22"/>
      <c r="B15" s="74"/>
      <c r="C15" s="30"/>
      <c r="D15" s="30"/>
      <c r="E15" s="30"/>
      <c r="F15" s="30"/>
      <c r="G15" s="30"/>
      <c r="H15" s="30"/>
      <c r="I15" s="30"/>
      <c r="J15" s="30"/>
      <c r="K15" s="30"/>
    </row>
    <row r="16" spans="1:11" x14ac:dyDescent="0.45">
      <c r="A16" s="22"/>
      <c r="B16" s="22"/>
      <c r="C16" s="22"/>
      <c r="D16" s="22"/>
      <c r="E16" s="22"/>
      <c r="F16" s="22"/>
      <c r="G16" s="22"/>
      <c r="H16" s="22"/>
      <c r="I16" s="22"/>
      <c r="J16" s="22"/>
      <c r="K16" s="22"/>
    </row>
    <row r="17" spans="1:11" x14ac:dyDescent="0.45">
      <c r="A17" s="76"/>
      <c r="B17" s="77"/>
      <c r="C17" s="160"/>
      <c r="D17" s="160"/>
      <c r="E17" s="160"/>
      <c r="F17" s="160"/>
      <c r="G17" s="160"/>
      <c r="H17" s="160"/>
      <c r="I17" s="160"/>
      <c r="J17" s="78"/>
      <c r="K17" s="78"/>
    </row>
    <row r="18" spans="1:11" x14ac:dyDescent="0.45">
      <c r="A18" s="78"/>
      <c r="B18" s="77"/>
      <c r="C18" s="79"/>
      <c r="D18" s="79"/>
      <c r="E18" s="79"/>
      <c r="F18" s="79"/>
      <c r="G18" s="79"/>
      <c r="H18" s="79"/>
      <c r="I18" s="79"/>
      <c r="J18" s="79"/>
      <c r="K18" s="79"/>
    </row>
    <row r="19" spans="1:11" x14ac:dyDescent="0.45">
      <c r="A19" s="80"/>
      <c r="B19" s="74"/>
      <c r="C19" s="75"/>
      <c r="D19" s="75"/>
      <c r="E19" s="75"/>
      <c r="F19" s="75"/>
      <c r="G19" s="75"/>
      <c r="H19" s="75"/>
      <c r="I19" s="75"/>
      <c r="J19" s="75"/>
      <c r="K19" s="75"/>
    </row>
    <row r="20" spans="1:11" x14ac:dyDescent="0.45">
      <c r="A20" s="80"/>
      <c r="B20" s="74"/>
      <c r="C20" s="75"/>
      <c r="D20" s="75"/>
      <c r="E20" s="75"/>
      <c r="F20" s="75"/>
      <c r="G20" s="75"/>
      <c r="H20" s="75"/>
      <c r="I20" s="75"/>
      <c r="J20" s="75"/>
      <c r="K20" s="75"/>
    </row>
    <row r="21" spans="1:11" x14ac:dyDescent="0.45">
      <c r="A21" s="80"/>
      <c r="B21" s="74"/>
      <c r="C21" s="75"/>
      <c r="D21" s="75"/>
      <c r="E21" s="75"/>
      <c r="F21" s="75"/>
      <c r="G21" s="75"/>
      <c r="H21" s="75"/>
      <c r="I21" s="75"/>
      <c r="J21" s="75"/>
      <c r="K21" s="75"/>
    </row>
    <row r="22" spans="1:11" x14ac:dyDescent="0.45">
      <c r="A22" s="80"/>
      <c r="B22" s="74"/>
      <c r="C22" s="75"/>
      <c r="D22" s="75"/>
      <c r="E22" s="75"/>
      <c r="F22" s="75"/>
      <c r="G22" s="75"/>
      <c r="H22" s="75"/>
      <c r="I22" s="75"/>
      <c r="J22" s="75"/>
      <c r="K22" s="75"/>
    </row>
    <row r="23" spans="1:11" x14ac:dyDescent="0.45">
      <c r="A23" s="80"/>
      <c r="B23" s="74"/>
      <c r="C23" s="75"/>
      <c r="D23" s="75"/>
      <c r="E23" s="75"/>
      <c r="F23" s="75"/>
      <c r="G23" s="75"/>
      <c r="H23" s="75"/>
      <c r="I23" s="75"/>
      <c r="J23" s="75"/>
      <c r="K23" s="75"/>
    </row>
    <row r="24" spans="1:11" x14ac:dyDescent="0.45">
      <c r="A24" s="80"/>
      <c r="B24" s="74"/>
      <c r="C24" s="75"/>
      <c r="D24" s="75"/>
      <c r="E24" s="75"/>
      <c r="F24" s="75"/>
      <c r="G24" s="75"/>
      <c r="H24" s="75"/>
      <c r="I24" s="75"/>
      <c r="J24" s="75"/>
      <c r="K24" s="75"/>
    </row>
    <row r="25" spans="1:11" x14ac:dyDescent="0.45">
      <c r="A25" s="22"/>
      <c r="B25" s="74"/>
      <c r="C25" s="27"/>
      <c r="D25" s="30"/>
      <c r="E25" s="30"/>
      <c r="F25" s="30"/>
      <c r="G25" s="30"/>
      <c r="H25" s="30"/>
      <c r="I25" s="30"/>
      <c r="J25" s="30"/>
      <c r="K25" s="27"/>
    </row>
    <row r="26" spans="1:11" x14ac:dyDescent="0.45">
      <c r="A26" s="22"/>
      <c r="B26" s="22"/>
      <c r="C26" s="22"/>
      <c r="D26" s="22"/>
      <c r="E26" s="22"/>
      <c r="F26" s="22"/>
      <c r="G26" s="22"/>
      <c r="H26" s="22"/>
      <c r="I26" s="22"/>
      <c r="J26" s="22"/>
      <c r="K26" s="22"/>
    </row>
  </sheetData>
  <mergeCells count="3">
    <mergeCell ref="B6:J6"/>
    <mergeCell ref="C7:I7"/>
    <mergeCell ref="C17:I17"/>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04C2EE-2C3D-4D21-8E6A-F650AB47E5C5}">
  <sheetPr>
    <tabColor theme="6"/>
  </sheetPr>
  <dimension ref="A1:T27"/>
  <sheetViews>
    <sheetView showGridLines="0" zoomScale="80" zoomScaleNormal="80" workbookViewId="0">
      <selection activeCell="I15" sqref="I15"/>
    </sheetView>
  </sheetViews>
  <sheetFormatPr defaultRowHeight="14.25" x14ac:dyDescent="0.45"/>
  <cols>
    <col min="1" max="1" width="1.59765625" customWidth="1"/>
    <col min="2" max="2" width="20.59765625" customWidth="1"/>
    <col min="3" max="10" width="10.59765625" customWidth="1"/>
    <col min="11" max="11" width="1.59765625" customWidth="1"/>
    <col min="12" max="12" width="20.59765625" customWidth="1"/>
  </cols>
  <sheetData>
    <row r="1" spans="1:20" x14ac:dyDescent="0.45">
      <c r="B1" s="1" t="s">
        <v>66</v>
      </c>
    </row>
    <row r="2" spans="1:20" x14ac:dyDescent="0.45">
      <c r="B2" t="s">
        <v>110</v>
      </c>
    </row>
    <row r="3" spans="1:20" x14ac:dyDescent="0.45">
      <c r="B3" s="4" t="s">
        <v>113</v>
      </c>
      <c r="C3" s="4"/>
      <c r="D3" s="4"/>
      <c r="E3" s="4"/>
      <c r="F3" s="4"/>
      <c r="G3" s="4"/>
      <c r="H3" s="4"/>
      <c r="I3" s="4"/>
      <c r="J3" s="4"/>
      <c r="K3" s="4"/>
    </row>
    <row r="4" spans="1:20" x14ac:dyDescent="0.45">
      <c r="B4" s="4"/>
      <c r="C4" s="4"/>
      <c r="D4" s="4"/>
      <c r="E4" s="4"/>
      <c r="F4" s="4"/>
      <c r="G4" s="4"/>
      <c r="H4" s="4"/>
      <c r="I4" s="4"/>
      <c r="J4" s="4"/>
      <c r="K4" s="4"/>
    </row>
    <row r="5" spans="1:20" x14ac:dyDescent="0.45">
      <c r="A5" s="32"/>
      <c r="B5" s="142" t="s">
        <v>141</v>
      </c>
      <c r="C5" s="143">
        <v>2020</v>
      </c>
    </row>
    <row r="6" spans="1:20" x14ac:dyDescent="0.45">
      <c r="B6" s="4"/>
      <c r="C6" s="4"/>
      <c r="D6" s="4"/>
      <c r="E6" s="4"/>
      <c r="F6" s="4"/>
      <c r="G6" s="4"/>
      <c r="H6" s="4"/>
      <c r="I6" s="4"/>
      <c r="J6" s="4"/>
      <c r="K6" s="4"/>
    </row>
    <row r="7" spans="1:20" x14ac:dyDescent="0.45">
      <c r="B7" s="155" t="s">
        <v>68</v>
      </c>
      <c r="C7" s="155"/>
      <c r="D7" s="155"/>
      <c r="E7" s="155"/>
      <c r="F7" s="155"/>
      <c r="G7" s="155"/>
      <c r="H7" s="155"/>
      <c r="I7" s="155"/>
      <c r="J7" s="155"/>
      <c r="K7" s="29"/>
      <c r="L7" s="155" t="s">
        <v>69</v>
      </c>
      <c r="M7" s="155"/>
      <c r="N7" s="155"/>
      <c r="O7" s="155"/>
      <c r="P7" s="155"/>
      <c r="Q7" s="155"/>
      <c r="R7" s="155"/>
      <c r="S7" s="155"/>
      <c r="T7" s="155"/>
    </row>
    <row r="8" spans="1:20" x14ac:dyDescent="0.45">
      <c r="B8" s="3"/>
      <c r="C8" s="159" t="s">
        <v>1</v>
      </c>
      <c r="D8" s="159"/>
      <c r="E8" s="159"/>
      <c r="F8" s="159"/>
      <c r="G8" s="159"/>
      <c r="H8" s="159"/>
      <c r="I8" s="159"/>
      <c r="J8" s="29"/>
      <c r="K8" s="29"/>
      <c r="L8" s="3"/>
      <c r="M8" s="159" t="s">
        <v>1</v>
      </c>
      <c r="N8" s="159"/>
      <c r="O8" s="159"/>
      <c r="P8" s="159"/>
      <c r="Q8" s="159"/>
      <c r="R8" s="159"/>
      <c r="S8" s="159"/>
      <c r="T8" s="29"/>
    </row>
    <row r="9" spans="1:20" x14ac:dyDescent="0.45">
      <c r="B9" s="1"/>
      <c r="C9" s="24">
        <v>2014</v>
      </c>
      <c r="D9" s="24">
        <v>2015</v>
      </c>
      <c r="E9" s="24">
        <v>2016</v>
      </c>
      <c r="F9" s="24">
        <v>2017</v>
      </c>
      <c r="G9" s="24">
        <v>2018</v>
      </c>
      <c r="H9" s="24">
        <v>2019</v>
      </c>
      <c r="I9" s="24">
        <v>2020</v>
      </c>
      <c r="J9" s="24" t="s">
        <v>26</v>
      </c>
      <c r="K9" s="24"/>
      <c r="L9" s="1"/>
      <c r="M9" s="24">
        <v>2014</v>
      </c>
      <c r="N9" s="24">
        <v>2015</v>
      </c>
      <c r="O9" s="24">
        <v>2016</v>
      </c>
      <c r="P9" s="24">
        <v>2017</v>
      </c>
      <c r="Q9" s="24">
        <v>2018</v>
      </c>
      <c r="R9" s="24">
        <v>2019</v>
      </c>
      <c r="S9" s="24">
        <v>2020</v>
      </c>
      <c r="T9" s="24" t="s">
        <v>26</v>
      </c>
    </row>
    <row r="10" spans="1:20" x14ac:dyDescent="0.45">
      <c r="B10" s="2" t="s">
        <v>64</v>
      </c>
      <c r="C10" s="25"/>
      <c r="D10" s="25"/>
      <c r="E10" s="25"/>
      <c r="F10" s="25"/>
      <c r="G10" s="25"/>
      <c r="H10" s="25"/>
      <c r="I10" s="23">
        <f>Input!C18</f>
        <v>438480</v>
      </c>
      <c r="J10" s="23">
        <f>SUM(C10:I10)</f>
        <v>438480</v>
      </c>
      <c r="K10" s="23"/>
      <c r="L10" s="2" t="s">
        <v>64</v>
      </c>
      <c r="M10" s="25"/>
      <c r="N10" s="25"/>
      <c r="O10" s="25"/>
      <c r="P10" s="25"/>
      <c r="Q10" s="25"/>
      <c r="R10" s="25"/>
      <c r="S10" s="23">
        <v>0</v>
      </c>
      <c r="T10" s="23">
        <f>SUM(M10:S10)</f>
        <v>0</v>
      </c>
    </row>
    <row r="11" spans="1:20" x14ac:dyDescent="0.45">
      <c r="A11" s="22"/>
      <c r="B11" s="74" t="s">
        <v>112</v>
      </c>
      <c r="C11" s="125"/>
      <c r="D11" s="125"/>
      <c r="E11" s="125"/>
      <c r="F11" s="125"/>
      <c r="G11" s="125"/>
      <c r="H11" s="126"/>
      <c r="I11" s="75">
        <f ca="1">Step1!I27</f>
        <v>1072378.8863953594</v>
      </c>
      <c r="J11" s="23">
        <f ca="1">SUM(C11:I11)</f>
        <v>1072378.8863953594</v>
      </c>
      <c r="K11" s="75"/>
      <c r="L11" s="74" t="s">
        <v>112</v>
      </c>
      <c r="M11" s="125"/>
      <c r="N11" s="125"/>
      <c r="O11" s="125"/>
      <c r="P11" s="125"/>
      <c r="Q11" s="125"/>
      <c r="R11" s="25"/>
      <c r="S11" s="75">
        <f ca="1">Step1!S27</f>
        <v>103968.40419474564</v>
      </c>
      <c r="T11" s="23">
        <f ca="1">SUM(M11:S11)</f>
        <v>103968.40419474564</v>
      </c>
    </row>
    <row r="12" spans="1:20" ht="14.65" thickBot="1" x14ac:dyDescent="0.5">
      <c r="A12" s="22"/>
      <c r="B12" s="74" t="s">
        <v>67</v>
      </c>
      <c r="C12" s="83">
        <f>SUM(C10:C11)</f>
        <v>0</v>
      </c>
      <c r="D12" s="83">
        <f t="shared" ref="D12:J12" si="0">SUM(D10:D11)</f>
        <v>0</v>
      </c>
      <c r="E12" s="83">
        <f t="shared" si="0"/>
        <v>0</v>
      </c>
      <c r="F12" s="83">
        <f t="shared" si="0"/>
        <v>0</v>
      </c>
      <c r="G12" s="83">
        <f t="shared" si="0"/>
        <v>0</v>
      </c>
      <c r="H12" s="83">
        <f t="shared" si="0"/>
        <v>0</v>
      </c>
      <c r="I12" s="83">
        <f t="shared" ca="1" si="0"/>
        <v>1510858.8863953594</v>
      </c>
      <c r="J12" s="83">
        <f t="shared" ca="1" si="0"/>
        <v>1510858.8863953594</v>
      </c>
      <c r="K12" s="75"/>
      <c r="L12" s="74" t="s">
        <v>67</v>
      </c>
      <c r="M12" s="83">
        <f>SUM(M10:M11)</f>
        <v>0</v>
      </c>
      <c r="N12" s="83">
        <f t="shared" ref="N12" si="1">SUM(N10:N11)</f>
        <v>0</v>
      </c>
      <c r="O12" s="83">
        <f t="shared" ref="O12" si="2">SUM(O10:O11)</f>
        <v>0</v>
      </c>
      <c r="P12" s="83">
        <f t="shared" ref="P12" si="3">SUM(P10:P11)</f>
        <v>0</v>
      </c>
      <c r="Q12" s="83">
        <f t="shared" ref="Q12" si="4">SUM(Q10:Q11)</f>
        <v>0</v>
      </c>
      <c r="R12" s="83">
        <f t="shared" ref="R12" si="5">SUM(R10:R11)</f>
        <v>0</v>
      </c>
      <c r="S12" s="83">
        <f t="shared" ref="S12" ca="1" si="6">SUM(S10:S11)</f>
        <v>103968.40419474564</v>
      </c>
      <c r="T12" s="83">
        <f t="shared" ref="T12" ca="1" si="7">SUM(T10:T11)</f>
        <v>103968.40419474564</v>
      </c>
    </row>
    <row r="13" spans="1:20" ht="14.65" thickTop="1" x14ac:dyDescent="0.45">
      <c r="A13" s="22"/>
      <c r="B13" s="74"/>
      <c r="C13" t="s">
        <v>83</v>
      </c>
      <c r="D13" s="75"/>
      <c r="E13" s="75"/>
      <c r="F13" s="75"/>
      <c r="G13" s="75"/>
      <c r="H13" s="75"/>
      <c r="I13" s="75"/>
      <c r="J13" s="75"/>
      <c r="K13" s="75"/>
    </row>
    <row r="14" spans="1:20" x14ac:dyDescent="0.45">
      <c r="A14" s="22"/>
      <c r="B14" s="74"/>
      <c r="C14" s="75"/>
      <c r="D14" s="75"/>
      <c r="E14" s="75"/>
      <c r="F14" s="75"/>
      <c r="G14" s="75"/>
      <c r="H14" s="75"/>
      <c r="I14" s="75"/>
      <c r="J14" s="75"/>
      <c r="K14" s="75"/>
    </row>
    <row r="15" spans="1:20" x14ac:dyDescent="0.45">
      <c r="A15" s="22"/>
    </row>
    <row r="16" spans="1:20" x14ac:dyDescent="0.45">
      <c r="A16" s="22"/>
    </row>
    <row r="17" spans="1:1" x14ac:dyDescent="0.45">
      <c r="A17" s="22"/>
    </row>
    <row r="18" spans="1:1" x14ac:dyDescent="0.45">
      <c r="A18" s="76"/>
    </row>
    <row r="19" spans="1:1" x14ac:dyDescent="0.45">
      <c r="A19" s="78"/>
    </row>
    <row r="20" spans="1:1" x14ac:dyDescent="0.45">
      <c r="A20" s="80"/>
    </row>
    <row r="21" spans="1:1" x14ac:dyDescent="0.45">
      <c r="A21" s="80"/>
    </row>
    <row r="22" spans="1:1" x14ac:dyDescent="0.45">
      <c r="A22" s="80"/>
    </row>
    <row r="23" spans="1:1" x14ac:dyDescent="0.45">
      <c r="A23" s="80"/>
    </row>
    <row r="24" spans="1:1" x14ac:dyDescent="0.45">
      <c r="A24" s="80"/>
    </row>
    <row r="25" spans="1:1" x14ac:dyDescent="0.45">
      <c r="A25" s="80"/>
    </row>
    <row r="26" spans="1:1" x14ac:dyDescent="0.45">
      <c r="A26" s="22"/>
    </row>
    <row r="27" spans="1:1" x14ac:dyDescent="0.45">
      <c r="A27" s="22"/>
    </row>
  </sheetData>
  <mergeCells count="4">
    <mergeCell ref="B7:J7"/>
    <mergeCell ref="C8:I8"/>
    <mergeCell ref="L7:T7"/>
    <mergeCell ref="M8:S8"/>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F82819-FA52-47E7-A1A1-5C8A578C31D2}">
  <sheetPr>
    <tabColor theme="8"/>
  </sheetPr>
  <dimension ref="A1:V53"/>
  <sheetViews>
    <sheetView tabSelected="1" topLeftCell="I10" zoomScale="80" zoomScaleNormal="80" workbookViewId="0">
      <selection activeCell="U30" sqref="U30"/>
    </sheetView>
  </sheetViews>
  <sheetFormatPr defaultColWidth="9.06640625" defaultRowHeight="14.35" customHeight="1" x14ac:dyDescent="0.45"/>
  <cols>
    <col min="1" max="1" width="1.59765625" style="34" customWidth="1"/>
    <col min="2" max="2" width="30.59765625" style="34" customWidth="1"/>
    <col min="3" max="10" width="10.59765625" style="34" customWidth="1"/>
    <col min="11" max="11" width="1.59765625" style="34" customWidth="1"/>
    <col min="12" max="12" width="12.59765625" style="34" customWidth="1"/>
    <col min="13" max="14" width="25.59765625" style="34" customWidth="1"/>
    <col min="15" max="16" width="10.59765625" style="34" customWidth="1"/>
    <col min="17" max="17" width="1.59765625" style="94" customWidth="1"/>
    <col min="18" max="18" width="30.59765625" style="34" customWidth="1"/>
    <col min="19" max="19" width="10.59765625" style="34" customWidth="1"/>
    <col min="20" max="20" width="30.59765625" style="34" customWidth="1"/>
    <col min="21" max="24" width="10.59765625" style="34" customWidth="1"/>
    <col min="25" max="25" width="1.59765625" style="34" customWidth="1"/>
    <col min="26" max="16384" width="9.06640625" style="34"/>
  </cols>
  <sheetData>
    <row r="1" spans="1:21" ht="14.35" customHeight="1" x14ac:dyDescent="0.45">
      <c r="B1" s="43" t="s">
        <v>132</v>
      </c>
      <c r="L1" s="141" t="s">
        <v>130</v>
      </c>
    </row>
    <row r="2" spans="1:21" ht="14.35" customHeight="1" x14ac:dyDescent="0.45">
      <c r="B2" s="140" t="s">
        <v>133</v>
      </c>
      <c r="L2" s="93" t="s">
        <v>131</v>
      </c>
    </row>
    <row r="3" spans="1:21" ht="14.35" customHeight="1" x14ac:dyDescent="0.45">
      <c r="B3" s="93" t="s">
        <v>134</v>
      </c>
      <c r="C3" s="93"/>
      <c r="D3" s="93"/>
      <c r="E3" s="93"/>
      <c r="F3" s="93"/>
      <c r="G3" s="93"/>
      <c r="H3" s="93"/>
      <c r="I3" s="93"/>
      <c r="J3" s="93"/>
      <c r="L3" s="93" t="s">
        <v>145</v>
      </c>
      <c r="M3" s="93"/>
      <c r="N3" s="93"/>
      <c r="O3" s="93"/>
      <c r="P3" s="93"/>
      <c r="R3" s="93"/>
      <c r="S3" s="93"/>
      <c r="T3" s="93"/>
      <c r="U3" s="93"/>
    </row>
    <row r="4" spans="1:21" ht="14.35" customHeight="1" x14ac:dyDescent="0.45">
      <c r="B4" s="93" t="s">
        <v>135</v>
      </c>
      <c r="C4" s="93"/>
      <c r="D4" s="93"/>
      <c r="E4" s="93"/>
      <c r="F4" s="93"/>
      <c r="G4" s="93"/>
      <c r="H4" s="93"/>
      <c r="I4" s="93"/>
      <c r="J4" s="93"/>
      <c r="M4" s="93"/>
      <c r="O4" s="93"/>
      <c r="P4" s="93"/>
      <c r="R4" s="93"/>
      <c r="S4" s="93"/>
      <c r="T4" s="93"/>
      <c r="U4" s="93"/>
    </row>
    <row r="5" spans="1:21" ht="14.35" customHeight="1" x14ac:dyDescent="0.45">
      <c r="B5" s="93" t="s">
        <v>136</v>
      </c>
      <c r="C5" s="93"/>
      <c r="D5" s="93"/>
      <c r="E5" s="93"/>
      <c r="F5" s="93"/>
      <c r="G5" s="93"/>
      <c r="H5" s="93"/>
      <c r="I5" s="93"/>
      <c r="J5" s="93"/>
      <c r="M5" s="93"/>
      <c r="N5" s="93"/>
      <c r="O5" s="93"/>
      <c r="P5" s="93"/>
      <c r="R5" s="93"/>
      <c r="S5" s="93"/>
      <c r="T5" s="93"/>
      <c r="U5" s="93"/>
    </row>
    <row r="6" spans="1:21" ht="14.35" customHeight="1" x14ac:dyDescent="0.45">
      <c r="B6" s="93" t="s">
        <v>137</v>
      </c>
      <c r="C6" s="93"/>
      <c r="D6" s="93"/>
      <c r="E6" s="93"/>
      <c r="F6" s="93"/>
      <c r="G6" s="93"/>
      <c r="H6" s="93"/>
      <c r="I6" s="93"/>
      <c r="J6" s="93"/>
      <c r="R6" s="93"/>
      <c r="S6" s="93"/>
      <c r="T6" s="93"/>
      <c r="U6" s="93"/>
    </row>
    <row r="7" spans="1:21" ht="14.35" customHeight="1" x14ac:dyDescent="0.45">
      <c r="B7" s="93" t="s">
        <v>138</v>
      </c>
      <c r="C7" s="93"/>
      <c r="D7" s="93"/>
      <c r="E7" s="93"/>
      <c r="F7" s="93"/>
      <c r="G7" s="93"/>
      <c r="H7" s="93"/>
      <c r="I7" s="93"/>
      <c r="J7" s="93"/>
      <c r="R7" s="93"/>
      <c r="S7" s="93"/>
      <c r="T7" s="93"/>
      <c r="U7" s="93"/>
    </row>
    <row r="8" spans="1:21" ht="14.35" customHeight="1" x14ac:dyDescent="0.45">
      <c r="B8" s="93" t="s">
        <v>139</v>
      </c>
      <c r="C8" s="93"/>
      <c r="D8" s="93"/>
      <c r="E8" s="93"/>
      <c r="F8" s="93"/>
      <c r="G8" s="93"/>
      <c r="H8" s="93"/>
      <c r="I8" s="93"/>
      <c r="J8" s="93"/>
      <c r="R8" s="93"/>
      <c r="S8" s="93"/>
      <c r="T8" s="93"/>
      <c r="U8" s="93"/>
    </row>
    <row r="9" spans="1:21" ht="14.35" customHeight="1" x14ac:dyDescent="0.45">
      <c r="B9" s="93" t="s">
        <v>144</v>
      </c>
      <c r="C9" s="93"/>
      <c r="D9" s="93"/>
      <c r="E9" s="93"/>
      <c r="F9" s="93"/>
      <c r="G9" s="93"/>
      <c r="H9" s="93"/>
      <c r="I9" s="93"/>
      <c r="J9" s="93"/>
    </row>
    <row r="11" spans="1:21" ht="14.25" x14ac:dyDescent="0.45">
      <c r="B11" s="155" t="s">
        <v>42</v>
      </c>
      <c r="C11" s="155"/>
      <c r="D11" s="155"/>
      <c r="E11" s="155"/>
      <c r="F11" s="155"/>
      <c r="G11" s="155"/>
      <c r="H11" s="155"/>
      <c r="I11" s="155"/>
      <c r="J11" s="155"/>
      <c r="L11" s="155" t="s">
        <v>12</v>
      </c>
      <c r="M11" s="155"/>
      <c r="N11" s="155"/>
      <c r="O11" s="155"/>
      <c r="P11" s="155"/>
      <c r="R11" s="155" t="s">
        <v>44</v>
      </c>
      <c r="S11" s="155"/>
      <c r="T11" s="155"/>
      <c r="U11" s="155"/>
    </row>
    <row r="12" spans="1:21" ht="14.25" x14ac:dyDescent="0.45">
      <c r="B12" s="8" t="s">
        <v>1</v>
      </c>
      <c r="C12" s="9">
        <f>'[1]Input Gross Class1'!$C$2</f>
        <v>2014</v>
      </c>
      <c r="D12" s="9">
        <f t="shared" ref="D12:I12" si="0">C12+1</f>
        <v>2015</v>
      </c>
      <c r="E12" s="9">
        <f t="shared" si="0"/>
        <v>2016</v>
      </c>
      <c r="F12" s="9">
        <f t="shared" si="0"/>
        <v>2017</v>
      </c>
      <c r="G12" s="9">
        <f t="shared" si="0"/>
        <v>2018</v>
      </c>
      <c r="H12" s="9">
        <f t="shared" si="0"/>
        <v>2019</v>
      </c>
      <c r="I12" s="9">
        <f t="shared" si="0"/>
        <v>2020</v>
      </c>
      <c r="J12" s="9" t="s">
        <v>26</v>
      </c>
      <c r="L12" s="5" t="s">
        <v>13</v>
      </c>
      <c r="M12" s="5" t="s">
        <v>14</v>
      </c>
      <c r="N12" s="5" t="s">
        <v>116</v>
      </c>
      <c r="O12" s="5" t="s">
        <v>15</v>
      </c>
      <c r="P12" s="5" t="s">
        <v>16</v>
      </c>
      <c r="R12" s="112" t="s">
        <v>17</v>
      </c>
      <c r="S12" s="112"/>
      <c r="T12" s="112" t="s">
        <v>33</v>
      </c>
      <c r="U12" s="112"/>
    </row>
    <row r="13" spans="1:21" ht="14.25" x14ac:dyDescent="0.45">
      <c r="A13" s="96"/>
      <c r="B13" s="99" t="s">
        <v>22</v>
      </c>
      <c r="C13" s="107">
        <f>SUM(C14:C15)</f>
        <v>294.38529463920003</v>
      </c>
      <c r="D13" s="107">
        <f t="shared" ref="D13:I13" si="1">SUM(D14:D15)</f>
        <v>5875.4616186625126</v>
      </c>
      <c r="E13" s="107">
        <f t="shared" si="1"/>
        <v>37712.788318086816</v>
      </c>
      <c r="F13" s="107">
        <f t="shared" si="1"/>
        <v>127465.29185850773</v>
      </c>
      <c r="G13" s="107">
        <f t="shared" si="1"/>
        <v>326449.80817736953</v>
      </c>
      <c r="H13" s="107">
        <f t="shared" si="1"/>
        <v>234986.21577957555</v>
      </c>
      <c r="I13" s="107">
        <f t="shared" si="1"/>
        <v>0</v>
      </c>
      <c r="J13" s="84">
        <f>SUM(C13:I13)</f>
        <v>732783.95104684134</v>
      </c>
      <c r="L13" s="104" t="s">
        <v>115</v>
      </c>
      <c r="R13" s="43" t="s">
        <v>23</v>
      </c>
      <c r="S13" s="148"/>
      <c r="T13" s="43" t="s">
        <v>127</v>
      </c>
      <c r="U13" s="105">
        <v>0</v>
      </c>
    </row>
    <row r="14" spans="1:21" ht="14.25" x14ac:dyDescent="0.45">
      <c r="A14" s="97"/>
      <c r="B14" s="101" t="s">
        <v>78</v>
      </c>
      <c r="C14" s="6">
        <f>Input!V43</f>
        <v>48.183545284600001</v>
      </c>
      <c r="D14" s="6">
        <f>Input!W43</f>
        <v>5697.2007929355941</v>
      </c>
      <c r="E14" s="6">
        <f>Input!X43</f>
        <v>34446.020181007101</v>
      </c>
      <c r="F14" s="6">
        <f>Input!Y43</f>
        <v>108067.56080399733</v>
      </c>
      <c r="G14" s="6">
        <f>Input!Z43</f>
        <v>300638.15025533841</v>
      </c>
      <c r="H14" s="6">
        <f>Input!AA43</f>
        <v>199002.629747762</v>
      </c>
      <c r="I14" s="6">
        <f>Input!AB43</f>
        <v>0</v>
      </c>
      <c r="J14" s="84">
        <f>SUM(C14:I14)</f>
        <v>647899.74532632506</v>
      </c>
      <c r="L14" s="34" t="s">
        <v>17</v>
      </c>
      <c r="M14" s="34" t="s">
        <v>23</v>
      </c>
      <c r="N14" s="34" t="s">
        <v>117</v>
      </c>
      <c r="O14" s="85">
        <f ca="1">J19</f>
        <v>1510858.8863953594</v>
      </c>
      <c r="P14" s="105"/>
      <c r="R14" s="139" t="s">
        <v>24</v>
      </c>
      <c r="S14" s="89">
        <f ca="1">O14+O17</f>
        <v>1614827.2905901051</v>
      </c>
      <c r="U14" s="105"/>
    </row>
    <row r="15" spans="1:21" ht="14.25" x14ac:dyDescent="0.45">
      <c r="A15" s="97"/>
      <c r="B15" s="101" t="s">
        <v>77</v>
      </c>
      <c r="C15" s="6">
        <f>Input!AE43-Input!V43</f>
        <v>246.20174935460003</v>
      </c>
      <c r="D15" s="6">
        <f>Input!AF43-Input!W43</f>
        <v>178.26082572691848</v>
      </c>
      <c r="E15" s="6">
        <f>Input!AG43-Input!X43</f>
        <v>3266.7681370797145</v>
      </c>
      <c r="F15" s="6">
        <f>Input!AH43-Input!Y43</f>
        <v>19397.731054510397</v>
      </c>
      <c r="G15" s="6">
        <f>Input!AI43-Input!Z43</f>
        <v>25811.657922031125</v>
      </c>
      <c r="H15" s="6">
        <f>Input!AJ43-Input!AA43</f>
        <v>35983.586031813553</v>
      </c>
      <c r="I15" s="6">
        <f>Input!S54-Input!AB43</f>
        <v>0</v>
      </c>
      <c r="J15" s="84">
        <f>SUM(C15:I15)</f>
        <v>84884.2057205163</v>
      </c>
      <c r="L15" s="34" t="s">
        <v>18</v>
      </c>
      <c r="M15" s="34" t="s">
        <v>19</v>
      </c>
      <c r="N15" s="34" t="s">
        <v>117</v>
      </c>
      <c r="O15" s="105"/>
      <c r="P15" s="85">
        <f ca="1">O14</f>
        <v>1510858.8863953594</v>
      </c>
      <c r="R15" s="139" t="s">
        <v>121</v>
      </c>
      <c r="S15" s="89">
        <f ca="1">P20+P23</f>
        <v>68474.417967092784</v>
      </c>
      <c r="T15" s="43"/>
      <c r="U15" s="105"/>
    </row>
    <row r="16" spans="1:21" ht="14.25" x14ac:dyDescent="0.45">
      <c r="A16" s="97"/>
      <c r="O16" s="105"/>
      <c r="P16" s="105"/>
      <c r="S16" s="149"/>
      <c r="U16" s="105"/>
    </row>
    <row r="17" spans="1:22" ht="14.25" x14ac:dyDescent="0.45">
      <c r="B17" s="99" t="s">
        <v>23</v>
      </c>
      <c r="C17" s="107">
        <f>SUM(C18,C21)</f>
        <v>-224.38529463920003</v>
      </c>
      <c r="D17" s="107">
        <f t="shared" ref="D17:I17" ca="1" si="2">SUM(D18,D21)</f>
        <v>-778.4783548404032</v>
      </c>
      <c r="E17" s="107">
        <f t="shared" ca="1" si="2"/>
        <v>-7183.4617541648113</v>
      </c>
      <c r="F17" s="107">
        <f t="shared" ca="1" si="2"/>
        <v>-16376.555771949696</v>
      </c>
      <c r="G17" s="107">
        <f t="shared" ca="1" si="2"/>
        <v>370.57930347216097</v>
      </c>
      <c r="H17" s="107">
        <f t="shared" ca="1" si="2"/>
        <v>-44282.116094970836</v>
      </c>
      <c r="I17" s="107">
        <f t="shared" ca="1" si="2"/>
        <v>1614827.2905901051</v>
      </c>
      <c r="J17" s="84">
        <f ca="1">SUM(C17:I17)</f>
        <v>1546352.8726230124</v>
      </c>
      <c r="L17" s="34" t="s">
        <v>17</v>
      </c>
      <c r="M17" s="34" t="s">
        <v>23</v>
      </c>
      <c r="N17" s="34" t="s">
        <v>118</v>
      </c>
      <c r="O17" s="85">
        <f ca="1">J20</f>
        <v>103968.40419474564</v>
      </c>
      <c r="P17" s="105"/>
      <c r="R17" s="43" t="s">
        <v>122</v>
      </c>
      <c r="S17" s="149"/>
      <c r="U17" s="105"/>
    </row>
    <row r="18" spans="1:22" ht="14.25" x14ac:dyDescent="0.45">
      <c r="A18" s="97"/>
      <c r="B18" s="100" t="s">
        <v>24</v>
      </c>
      <c r="C18" s="107">
        <f>SUM(C19:C20)</f>
        <v>0</v>
      </c>
      <c r="D18" s="107">
        <f t="shared" ref="D18" si="3">SUM(D19:D20)</f>
        <v>0</v>
      </c>
      <c r="E18" s="107">
        <f t="shared" ref="E18" si="4">SUM(E19:E20)</f>
        <v>0</v>
      </c>
      <c r="F18" s="107">
        <f t="shared" ref="F18" si="5">SUM(F19:F20)</f>
        <v>0</v>
      </c>
      <c r="G18" s="107">
        <f t="shared" ref="G18" si="6">SUM(G19:G20)</f>
        <v>0</v>
      </c>
      <c r="H18" s="107">
        <f t="shared" ref="H18" si="7">SUM(H19:H20)</f>
        <v>0</v>
      </c>
      <c r="I18" s="107">
        <f t="shared" ref="I18" ca="1" si="8">SUM(I19:I20)</f>
        <v>1614827.2905901051</v>
      </c>
      <c r="J18" s="84">
        <f t="shared" ref="J18:J23" ca="1" si="9">SUM(C18:I18)</f>
        <v>1614827.2905901051</v>
      </c>
      <c r="L18" s="34" t="s">
        <v>18</v>
      </c>
      <c r="M18" s="34" t="s">
        <v>19</v>
      </c>
      <c r="N18" s="34" t="s">
        <v>118</v>
      </c>
      <c r="O18" s="105"/>
      <c r="P18" s="85">
        <f ca="1">O17</f>
        <v>103968.40419474564</v>
      </c>
      <c r="R18" s="139" t="s">
        <v>46</v>
      </c>
      <c r="S18" s="89">
        <f ca="1">O26+O29</f>
        <v>19622.49227005749</v>
      </c>
      <c r="U18" s="105"/>
      <c r="V18" s="94"/>
    </row>
    <row r="19" spans="1:22" ht="14.25" x14ac:dyDescent="0.45">
      <c r="A19" s="97"/>
      <c r="B19" s="101" t="s">
        <v>78</v>
      </c>
      <c r="C19" s="82">
        <f>Step6!C12</f>
        <v>0</v>
      </c>
      <c r="D19" s="82">
        <f>Step6!D12</f>
        <v>0</v>
      </c>
      <c r="E19" s="82">
        <f>Step6!E12</f>
        <v>0</v>
      </c>
      <c r="F19" s="82">
        <f>Step6!F12</f>
        <v>0</v>
      </c>
      <c r="G19" s="82">
        <f>Step6!G12</f>
        <v>0</v>
      </c>
      <c r="H19" s="82">
        <f>Step6!H12</f>
        <v>0</v>
      </c>
      <c r="I19" s="82">
        <f ca="1">Step6!I12</f>
        <v>1510858.8863953594</v>
      </c>
      <c r="J19" s="84">
        <f t="shared" ca="1" si="9"/>
        <v>1510858.8863953594</v>
      </c>
      <c r="O19" s="105"/>
      <c r="P19" s="105"/>
      <c r="R19" s="139" t="s">
        <v>48</v>
      </c>
      <c r="S19" s="89">
        <f ca="1">O32+O35</f>
        <v>4938.5797624406941</v>
      </c>
      <c r="U19" s="105"/>
      <c r="V19" s="94"/>
    </row>
    <row r="20" spans="1:22" ht="14.25" x14ac:dyDescent="0.45">
      <c r="A20" s="97"/>
      <c r="B20" s="101" t="s">
        <v>77</v>
      </c>
      <c r="C20" s="82">
        <f>Step6!M12</f>
        <v>0</v>
      </c>
      <c r="D20" s="82">
        <f>Step6!N12</f>
        <v>0</v>
      </c>
      <c r="E20" s="82">
        <f>Step6!O12</f>
        <v>0</v>
      </c>
      <c r="F20" s="82">
        <f>Step6!P12</f>
        <v>0</v>
      </c>
      <c r="G20" s="82">
        <f>Step6!Q12</f>
        <v>0</v>
      </c>
      <c r="H20" s="82">
        <f>Step6!R12</f>
        <v>0</v>
      </c>
      <c r="I20" s="82">
        <f ca="1">Step6!S12</f>
        <v>103968.40419474564</v>
      </c>
      <c r="J20" s="84">
        <f t="shared" ca="1" si="9"/>
        <v>103968.40419474564</v>
      </c>
      <c r="L20" s="34" t="s">
        <v>17</v>
      </c>
      <c r="M20" s="34" t="s">
        <v>23</v>
      </c>
      <c r="N20" s="34" t="s">
        <v>119</v>
      </c>
      <c r="P20" s="85">
        <f ca="1">-J22</f>
        <v>15523.408001917625</v>
      </c>
      <c r="R20" s="139"/>
      <c r="S20" s="149"/>
      <c r="U20" s="105"/>
      <c r="V20" s="94"/>
    </row>
    <row r="21" spans="1:22" ht="14.25" x14ac:dyDescent="0.45">
      <c r="A21" s="97"/>
      <c r="B21" s="100" t="s">
        <v>25</v>
      </c>
      <c r="C21" s="107">
        <f>SUM(C22:C23)</f>
        <v>-224.38529463920003</v>
      </c>
      <c r="D21" s="107">
        <f t="shared" ref="D21:I21" ca="1" si="10">SUM(D22:D23)</f>
        <v>-778.4783548404032</v>
      </c>
      <c r="E21" s="107">
        <f t="shared" ca="1" si="10"/>
        <v>-7183.4617541648113</v>
      </c>
      <c r="F21" s="107">
        <f t="shared" ca="1" si="10"/>
        <v>-16376.555771949696</v>
      </c>
      <c r="G21" s="107">
        <f t="shared" ca="1" si="10"/>
        <v>370.57930347216097</v>
      </c>
      <c r="H21" s="107">
        <f t="shared" ca="1" si="10"/>
        <v>-44282.116094970836</v>
      </c>
      <c r="I21" s="107">
        <f t="shared" si="10"/>
        <v>0</v>
      </c>
      <c r="J21" s="84">
        <f t="shared" ca="1" si="9"/>
        <v>-68474.417967092784</v>
      </c>
      <c r="L21" s="34" t="s">
        <v>18</v>
      </c>
      <c r="M21" s="34" t="s">
        <v>19</v>
      </c>
      <c r="N21" s="34" t="s">
        <v>119</v>
      </c>
      <c r="O21" s="85">
        <f ca="1">P20</f>
        <v>15523.408001917625</v>
      </c>
      <c r="P21" s="105"/>
      <c r="R21" s="44" t="s">
        <v>129</v>
      </c>
      <c r="S21" s="149">
        <v>0</v>
      </c>
      <c r="T21" s="43" t="s">
        <v>128</v>
      </c>
      <c r="U21" s="105">
        <v>0</v>
      </c>
      <c r="V21" s="94"/>
    </row>
    <row r="22" spans="1:22" ht="14.25" x14ac:dyDescent="0.45">
      <c r="A22" s="97"/>
      <c r="B22" s="101" t="s">
        <v>78</v>
      </c>
      <c r="C22" s="70">
        <f>Step4!C51</f>
        <v>21.816454715399999</v>
      </c>
      <c r="D22" s="70">
        <f ca="1">Step4!D51</f>
        <v>-653.03723299781996</v>
      </c>
      <c r="E22" s="70">
        <f ca="1">Step4!E51</f>
        <v>-5366.5843004998605</v>
      </c>
      <c r="F22" s="70">
        <f ca="1">Step4!F51</f>
        <v>-2122.890712161141</v>
      </c>
      <c r="G22" s="70">
        <f ca="1">Step4!G51</f>
        <v>10873.39311183861</v>
      </c>
      <c r="H22" s="70">
        <f ca="1">Step4!H51</f>
        <v>-18276.105322812815</v>
      </c>
      <c r="I22" s="70">
        <f>Step4!I51</f>
        <v>0</v>
      </c>
      <c r="J22" s="84">
        <f t="shared" ca="1" si="9"/>
        <v>-15523.408001917625</v>
      </c>
      <c r="L22" s="43"/>
      <c r="O22" s="105"/>
      <c r="P22" s="105"/>
      <c r="S22" s="149"/>
      <c r="U22" s="105"/>
      <c r="V22" s="94"/>
    </row>
    <row r="23" spans="1:22" ht="14.65" thickBot="1" x14ac:dyDescent="0.5">
      <c r="A23" s="97"/>
      <c r="B23" s="101" t="s">
        <v>77</v>
      </c>
      <c r="C23" s="70">
        <f>Step4!M51</f>
        <v>-246.20174935460003</v>
      </c>
      <c r="D23" s="70">
        <f ca="1">Step4!N51</f>
        <v>-125.44112184258321</v>
      </c>
      <c r="E23" s="70">
        <f ca="1">Step4!O51</f>
        <v>-1816.8774536649503</v>
      </c>
      <c r="F23" s="70">
        <f ca="1">Step4!P51</f>
        <v>-14253.665059788555</v>
      </c>
      <c r="G23" s="70">
        <f ca="1">Step4!Q51</f>
        <v>-10502.813808366449</v>
      </c>
      <c r="H23" s="70">
        <f ca="1">Step4!R51</f>
        <v>-26006.010772158021</v>
      </c>
      <c r="I23" s="70">
        <f>Step4!S51</f>
        <v>0</v>
      </c>
      <c r="J23" s="84">
        <f t="shared" ca="1" si="9"/>
        <v>-52951.009965175159</v>
      </c>
      <c r="L23" s="34" t="s">
        <v>17</v>
      </c>
      <c r="M23" s="34" t="s">
        <v>23</v>
      </c>
      <c r="N23" s="34" t="s">
        <v>147</v>
      </c>
      <c r="P23" s="85">
        <f ca="1">-J23</f>
        <v>52951.009965175159</v>
      </c>
      <c r="R23" s="43" t="s">
        <v>34</v>
      </c>
      <c r="S23" s="150">
        <f ca="1">SUM(S13:S22)</f>
        <v>1707862.780589696</v>
      </c>
      <c r="T23" s="43" t="s">
        <v>35</v>
      </c>
      <c r="U23" s="151">
        <f>SUM(U13:U22)</f>
        <v>0</v>
      </c>
      <c r="V23" s="94"/>
    </row>
    <row r="24" spans="1:22" ht="14.25" customHeight="1" thickTop="1" x14ac:dyDescent="0.45">
      <c r="A24" s="97"/>
      <c r="C24" s="94"/>
      <c r="D24" s="94"/>
      <c r="E24" s="94"/>
      <c r="F24" s="94"/>
      <c r="G24" s="94"/>
      <c r="H24" s="94"/>
      <c r="I24" s="94"/>
      <c r="L24" s="34" t="s">
        <v>18</v>
      </c>
      <c r="M24" s="34" t="s">
        <v>19</v>
      </c>
      <c r="N24" s="34" t="s">
        <v>147</v>
      </c>
      <c r="O24" s="85">
        <f ca="1">P23</f>
        <v>52951.009965175159</v>
      </c>
      <c r="Q24" s="98"/>
      <c r="S24" s="61"/>
      <c r="V24" s="94"/>
    </row>
    <row r="25" spans="1:22" ht="14.25" customHeight="1" x14ac:dyDescent="0.45">
      <c r="A25" s="97"/>
      <c r="B25" s="99" t="s">
        <v>47</v>
      </c>
      <c r="C25" s="107">
        <f>SUM(C26,C29)</f>
        <v>0</v>
      </c>
      <c r="D25" s="107">
        <f t="shared" ref="D25" ca="1" si="11">SUM(D26,D29)</f>
        <v>40.145717138002453</v>
      </c>
      <c r="E25" s="107">
        <f t="shared" ref="E25" ca="1" si="12">SUM(E26,E29)</f>
        <v>980.61247139541865</v>
      </c>
      <c r="F25" s="107">
        <f t="shared" ref="F25" ca="1" si="13">SUM(F26,F29)</f>
        <v>4289.2700453396901</v>
      </c>
      <c r="G25" s="107">
        <f t="shared" ref="G25" ca="1" si="14">SUM(G26,G29)</f>
        <v>11179.228778756642</v>
      </c>
      <c r="H25" s="107">
        <f t="shared" ref="H25" ca="1" si="15">SUM(H26,H29)</f>
        <v>8071.8150198684307</v>
      </c>
      <c r="I25" s="108">
        <v>0</v>
      </c>
      <c r="J25" s="84">
        <f t="shared" ref="J25:J31" ca="1" si="16">SUM(C25:I25)</f>
        <v>24561.072032498185</v>
      </c>
      <c r="O25" s="105"/>
      <c r="P25" s="105"/>
      <c r="Q25" s="98"/>
      <c r="R25" s="43" t="s">
        <v>36</v>
      </c>
      <c r="S25" s="106">
        <f ca="1">U23-S23</f>
        <v>-1707862.780589696</v>
      </c>
      <c r="V25" s="94"/>
    </row>
    <row r="26" spans="1:22" ht="14.25" x14ac:dyDescent="0.45">
      <c r="A26" s="97"/>
      <c r="B26" s="100" t="s">
        <v>46</v>
      </c>
      <c r="C26" s="107">
        <f t="shared" ref="C26:H26" si="17">SUM(C27:C28)</f>
        <v>0</v>
      </c>
      <c r="D26" s="107">
        <f t="shared" ca="1" si="17"/>
        <v>36.096188106098033</v>
      </c>
      <c r="E26" s="107">
        <f t="shared" ca="1" si="17"/>
        <v>862.61907110348466</v>
      </c>
      <c r="F26" s="107">
        <f t="shared" ca="1" si="17"/>
        <v>3524.3806697517066</v>
      </c>
      <c r="G26" s="107">
        <f t="shared" ca="1" si="17"/>
        <v>8811.2719118626683</v>
      </c>
      <c r="H26" s="107">
        <f t="shared" ca="1" si="17"/>
        <v>6388.1244292335323</v>
      </c>
      <c r="I26" s="108">
        <v>0</v>
      </c>
      <c r="J26" s="84">
        <f t="shared" ca="1" si="16"/>
        <v>19622.49227005749</v>
      </c>
      <c r="L26" s="34" t="s">
        <v>17</v>
      </c>
      <c r="M26" s="34" t="s">
        <v>122</v>
      </c>
      <c r="N26" s="34" t="s">
        <v>123</v>
      </c>
      <c r="O26" s="85">
        <f ca="1">J27</f>
        <v>17585.000518267741</v>
      </c>
      <c r="P26" s="105"/>
      <c r="V26" s="94"/>
    </row>
    <row r="27" spans="1:22" ht="14.25" x14ac:dyDescent="0.45">
      <c r="A27" s="97"/>
      <c r="B27" s="101" t="s">
        <v>78</v>
      </c>
      <c r="C27" s="71">
        <f>Step3!C40</f>
        <v>0</v>
      </c>
      <c r="D27" s="71">
        <f ca="1">Step3!D40</f>
        <v>32.955096611891463</v>
      </c>
      <c r="E27" s="71">
        <f ca="1">Step3!E40</f>
        <v>774.41295292921677</v>
      </c>
      <c r="F27" s="71">
        <f ca="1">Step3!F40</f>
        <v>3192.5105212826165</v>
      </c>
      <c r="G27" s="71">
        <f ca="1">Step3!G40</f>
        <v>7832.3183679474751</v>
      </c>
      <c r="H27" s="71">
        <f ca="1">Step3!H40</f>
        <v>5752.8035794965399</v>
      </c>
      <c r="I27" s="71">
        <f>Step3!I40</f>
        <v>0</v>
      </c>
      <c r="J27" s="84">
        <f t="shared" ca="1" si="16"/>
        <v>17585.000518267741</v>
      </c>
      <c r="L27" s="34" t="s">
        <v>18</v>
      </c>
      <c r="M27" s="34" t="s">
        <v>19</v>
      </c>
      <c r="N27" s="34" t="s">
        <v>123</v>
      </c>
      <c r="O27" s="105"/>
      <c r="P27" s="85">
        <f ca="1">O26</f>
        <v>17585.000518267741</v>
      </c>
      <c r="V27" s="94"/>
    </row>
    <row r="28" spans="1:22" ht="14.25" x14ac:dyDescent="0.45">
      <c r="B28" s="101" t="s">
        <v>77</v>
      </c>
      <c r="C28" s="72">
        <f>Step3!M40</f>
        <v>0</v>
      </c>
      <c r="D28" s="72">
        <f ca="1">Step3!N40</f>
        <v>3.1410914942065702</v>
      </c>
      <c r="E28" s="72">
        <f ca="1">Step3!O40</f>
        <v>88.206118174267885</v>
      </c>
      <c r="F28" s="72">
        <f ca="1">Step3!P40</f>
        <v>331.87014846909005</v>
      </c>
      <c r="G28" s="72">
        <f ca="1">Step3!Q40</f>
        <v>978.95354391519322</v>
      </c>
      <c r="H28" s="72">
        <f ca="1">Step3!R40</f>
        <v>635.32084973699239</v>
      </c>
      <c r="I28" s="72">
        <f>Step3!S40</f>
        <v>0</v>
      </c>
      <c r="J28" s="84">
        <f t="shared" ca="1" si="16"/>
        <v>2037.4917517897502</v>
      </c>
      <c r="O28" s="105"/>
      <c r="P28" s="105"/>
      <c r="R28" s="155" t="s">
        <v>43</v>
      </c>
      <c r="S28" s="155"/>
      <c r="T28" s="155"/>
      <c r="U28" s="155"/>
    </row>
    <row r="29" spans="1:22" ht="14.25" x14ac:dyDescent="0.45">
      <c r="A29" s="97"/>
      <c r="B29" s="100" t="s">
        <v>48</v>
      </c>
      <c r="C29" s="107">
        <f t="shared" ref="C29:H29" si="18">SUM(C30:C31)</f>
        <v>0</v>
      </c>
      <c r="D29" s="107">
        <f t="shared" ca="1" si="18"/>
        <v>4.0495290319044202</v>
      </c>
      <c r="E29" s="107">
        <f t="shared" ca="1" si="18"/>
        <v>117.99340029193399</v>
      </c>
      <c r="F29" s="107">
        <f t="shared" ca="1" si="18"/>
        <v>764.88937558798352</v>
      </c>
      <c r="G29" s="107">
        <f t="shared" ca="1" si="18"/>
        <v>2367.9568668939737</v>
      </c>
      <c r="H29" s="107">
        <f t="shared" ca="1" si="18"/>
        <v>1683.6905906348984</v>
      </c>
      <c r="I29" s="108">
        <v>0</v>
      </c>
      <c r="J29" s="84">
        <f t="shared" ca="1" si="16"/>
        <v>4938.5797624406941</v>
      </c>
      <c r="L29" s="34" t="s">
        <v>17</v>
      </c>
      <c r="M29" s="34" t="s">
        <v>122</v>
      </c>
      <c r="N29" s="34" t="s">
        <v>124</v>
      </c>
      <c r="O29" s="85">
        <f ca="1">J28</f>
        <v>2037.4917517897502</v>
      </c>
      <c r="P29" s="105"/>
      <c r="R29" s="86" t="s">
        <v>30</v>
      </c>
      <c r="S29" s="86"/>
      <c r="T29" s="86" t="s">
        <v>31</v>
      </c>
      <c r="U29" s="86"/>
    </row>
    <row r="30" spans="1:22" ht="14.25" x14ac:dyDescent="0.45">
      <c r="A30" s="97"/>
      <c r="B30" s="101" t="s">
        <v>78</v>
      </c>
      <c r="C30" s="69">
        <f>Step2!C40</f>
        <v>0</v>
      </c>
      <c r="D30" s="69">
        <f ca="1">Step2!D40</f>
        <v>3.6971388803385707</v>
      </c>
      <c r="E30" s="69">
        <f ca="1">Step2!E40</f>
        <v>105.92812123820295</v>
      </c>
      <c r="F30" s="69">
        <f ca="1">Step2!F40</f>
        <v>692.8642527579068</v>
      </c>
      <c r="G30" s="69">
        <f ca="1">Step2!G40</f>
        <v>2104.8711523828533</v>
      </c>
      <c r="H30" s="69">
        <f ca="1">Step2!H40</f>
        <v>1516.2417958303995</v>
      </c>
      <c r="I30" s="69">
        <f>Step2!I40</f>
        <v>0</v>
      </c>
      <c r="J30" s="84">
        <f t="shared" ca="1" si="16"/>
        <v>4423.6024610897011</v>
      </c>
      <c r="L30" s="34" t="s">
        <v>18</v>
      </c>
      <c r="M30" s="34" t="s">
        <v>19</v>
      </c>
      <c r="N30" s="34" t="s">
        <v>124</v>
      </c>
      <c r="O30" s="105"/>
      <c r="P30" s="85">
        <f ca="1">O29</f>
        <v>2037.4917517897502</v>
      </c>
      <c r="R30" s="103" t="s">
        <v>32</v>
      </c>
      <c r="S30" s="88">
        <f>-P38</f>
        <v>-795260</v>
      </c>
      <c r="T30" s="103" t="s">
        <v>19</v>
      </c>
      <c r="U30" s="87">
        <f ca="1">-SUMIFS(O:O,M:M,"LIC")+SUMIFS(P:P,M:M,"LIC")+J13</f>
        <v>1508437.8957023518</v>
      </c>
    </row>
    <row r="31" spans="1:22" ht="14.25" x14ac:dyDescent="0.45">
      <c r="A31" s="97"/>
      <c r="B31" s="101" t="s">
        <v>77</v>
      </c>
      <c r="C31" s="69">
        <f>Step2!M40</f>
        <v>0</v>
      </c>
      <c r="D31" s="69">
        <f ca="1">Step2!N40</f>
        <v>0.35239015156584941</v>
      </c>
      <c r="E31" s="69">
        <f ca="1">Step2!O40</f>
        <v>12.065279053731047</v>
      </c>
      <c r="F31" s="69">
        <f ca="1">Step2!P40</f>
        <v>72.025122830076725</v>
      </c>
      <c r="G31" s="69">
        <f ca="1">Step2!Q40</f>
        <v>263.08571451112039</v>
      </c>
      <c r="H31" s="69">
        <f ca="1">Step2!R40</f>
        <v>167.4487948044989</v>
      </c>
      <c r="I31" s="69">
        <f>Step2!S40</f>
        <v>0</v>
      </c>
      <c r="J31" s="84">
        <f t="shared" ca="1" si="16"/>
        <v>514.97730135099289</v>
      </c>
      <c r="O31" s="105"/>
      <c r="P31" s="105"/>
      <c r="T31" s="139"/>
      <c r="U31" s="119"/>
    </row>
    <row r="32" spans="1:22" ht="14.25" x14ac:dyDescent="0.45">
      <c r="A32" s="97"/>
      <c r="C32" s="94"/>
      <c r="D32" s="94"/>
      <c r="E32" s="94"/>
      <c r="F32" s="94"/>
      <c r="G32" s="94"/>
      <c r="H32" s="94"/>
      <c r="I32" s="94"/>
      <c r="L32" s="34" t="s">
        <v>17</v>
      </c>
      <c r="M32" s="34" t="s">
        <v>122</v>
      </c>
      <c r="N32" s="34" t="s">
        <v>126</v>
      </c>
      <c r="O32" s="85">
        <f ca="1">J30</f>
        <v>4423.6024610897011</v>
      </c>
      <c r="P32" s="105"/>
      <c r="T32" s="139"/>
      <c r="U32" s="61"/>
    </row>
    <row r="33" spans="2:16" ht="14.25" x14ac:dyDescent="0.45">
      <c r="B33" s="99" t="s">
        <v>27</v>
      </c>
      <c r="C33" s="107">
        <f t="shared" ref="C33:I33" si="19">SUM(C34)</f>
        <v>-70</v>
      </c>
      <c r="D33" s="107">
        <f t="shared" si="19"/>
        <v>-4490</v>
      </c>
      <c r="E33" s="107">
        <f t="shared" si="19"/>
        <v>-16350</v>
      </c>
      <c r="F33" s="107">
        <f t="shared" si="19"/>
        <v>-56460</v>
      </c>
      <c r="G33" s="107">
        <f t="shared" si="19"/>
        <v>-189030</v>
      </c>
      <c r="H33" s="107">
        <f t="shared" si="19"/>
        <v>-90380</v>
      </c>
      <c r="I33" s="107">
        <f t="shared" si="19"/>
        <v>-438480</v>
      </c>
      <c r="J33" s="84">
        <f>SUM(C33:I33)</f>
        <v>-795260</v>
      </c>
      <c r="L33" s="34" t="s">
        <v>18</v>
      </c>
      <c r="M33" s="34" t="s">
        <v>19</v>
      </c>
      <c r="N33" s="34" t="s">
        <v>126</v>
      </c>
      <c r="O33" s="105"/>
      <c r="P33" s="85">
        <f ca="1">O32</f>
        <v>4423.6024610897011</v>
      </c>
    </row>
    <row r="34" spans="2:16" ht="14.25" x14ac:dyDescent="0.45">
      <c r="B34" s="102" t="s">
        <v>28</v>
      </c>
      <c r="C34" s="90">
        <f>Step5!C9</f>
        <v>-70</v>
      </c>
      <c r="D34" s="90">
        <f>Step5!D9</f>
        <v>-4490</v>
      </c>
      <c r="E34" s="90">
        <f>Step5!E9</f>
        <v>-16350</v>
      </c>
      <c r="F34" s="90">
        <f>Step5!F9</f>
        <v>-56460</v>
      </c>
      <c r="G34" s="90">
        <f>Step5!G9</f>
        <v>-189030</v>
      </c>
      <c r="H34" s="90">
        <f>Step5!H9</f>
        <v>-90380</v>
      </c>
      <c r="I34" s="90">
        <f>Step5!I9</f>
        <v>-438480</v>
      </c>
      <c r="J34" s="84">
        <f>SUM(C34:I34)</f>
        <v>-795260</v>
      </c>
      <c r="O34" s="105"/>
      <c r="P34" s="105"/>
    </row>
    <row r="35" spans="2:16" ht="14.25" x14ac:dyDescent="0.45">
      <c r="C35" s="94"/>
      <c r="D35" s="94"/>
      <c r="E35" s="94"/>
      <c r="F35" s="94"/>
      <c r="G35" s="94"/>
      <c r="H35" s="94"/>
      <c r="I35" s="94"/>
      <c r="J35" s="94"/>
      <c r="L35" s="34" t="s">
        <v>17</v>
      </c>
      <c r="M35" s="34" t="s">
        <v>122</v>
      </c>
      <c r="N35" s="34" t="s">
        <v>125</v>
      </c>
      <c r="O35" s="85">
        <f ca="1">J31</f>
        <v>514.97730135099289</v>
      </c>
      <c r="P35" s="105"/>
    </row>
    <row r="36" spans="2:16" ht="14.25" x14ac:dyDescent="0.45">
      <c r="B36" s="99" t="s">
        <v>29</v>
      </c>
      <c r="C36" s="107">
        <f>SUM(C37:C38)</f>
        <v>0</v>
      </c>
      <c r="D36" s="107">
        <f t="shared" ref="D36" ca="1" si="20">SUM(D37:D38)</f>
        <v>647.12898096011179</v>
      </c>
      <c r="E36" s="107">
        <f t="shared" ref="E36" ca="1" si="21">SUM(E37:E38)</f>
        <v>15159.93903531742</v>
      </c>
      <c r="F36" s="107">
        <f t="shared" ref="F36" ca="1" si="22">SUM(F37:F38)</f>
        <v>58918.006131897724</v>
      </c>
      <c r="G36" s="107">
        <f t="shared" ref="G36" ca="1" si="23">SUM(G37:G38)</f>
        <v>148969.61625959829</v>
      </c>
      <c r="H36" s="107">
        <f t="shared" ref="H36" ca="1" si="24">SUM(H37:H38)</f>
        <v>108395.91470447317</v>
      </c>
      <c r="I36" s="107">
        <f t="shared" ref="I36" ca="1" si="25">SUM(I37:I38)</f>
        <v>1176347.2905901051</v>
      </c>
      <c r="J36" s="84">
        <f ca="1">SUM(C36:I36)</f>
        <v>1508437.8957023518</v>
      </c>
      <c r="L36" s="34" t="s">
        <v>18</v>
      </c>
      <c r="M36" s="34" t="s">
        <v>19</v>
      </c>
      <c r="N36" s="34" t="s">
        <v>125</v>
      </c>
      <c r="O36" s="105"/>
      <c r="P36" s="85">
        <f ca="1">O35</f>
        <v>514.97730135099289</v>
      </c>
    </row>
    <row r="37" spans="2:16" ht="14.25" x14ac:dyDescent="0.45">
      <c r="B37" s="101" t="s">
        <v>78</v>
      </c>
      <c r="C37" s="66">
        <f>Step1!C27</f>
        <v>0</v>
      </c>
      <c r="D37" s="66">
        <f ca="1">Step1!D27</f>
        <v>590.81579543000396</v>
      </c>
      <c r="E37" s="66">
        <f ca="1">Step1!E27</f>
        <v>13609.776954674662</v>
      </c>
      <c r="F37" s="66">
        <f ca="1">Step1!F27</f>
        <v>53370.044865876713</v>
      </c>
      <c r="G37" s="66">
        <f ca="1">Step1!G27</f>
        <v>132418.73288750733</v>
      </c>
      <c r="H37" s="66">
        <f ca="1">Step1!H27</f>
        <v>97615.56980027612</v>
      </c>
      <c r="I37" s="66">
        <f ca="1">Step1!I27</f>
        <v>1072378.8863953594</v>
      </c>
      <c r="J37" s="84">
        <f ca="1">SUM(C37:I37)</f>
        <v>1369983.8266991242</v>
      </c>
      <c r="O37" s="105"/>
      <c r="P37" s="105"/>
    </row>
    <row r="38" spans="2:16" ht="14.25" x14ac:dyDescent="0.45">
      <c r="B38" s="101" t="s">
        <v>77</v>
      </c>
      <c r="C38" s="66">
        <f>Step1!M27</f>
        <v>0</v>
      </c>
      <c r="D38" s="66">
        <f ca="1">Step1!N27</f>
        <v>56.313185530107802</v>
      </c>
      <c r="E38" s="66">
        <f ca="1">Step1!O27</f>
        <v>1550.1620806427582</v>
      </c>
      <c r="F38" s="66">
        <f ca="1">Step1!P27</f>
        <v>5547.9612660210096</v>
      </c>
      <c r="G38" s="66">
        <f ca="1">Step1!Q27</f>
        <v>16550.88337209095</v>
      </c>
      <c r="H38" s="66">
        <f ca="1">Step1!R27</f>
        <v>10780.344904197038</v>
      </c>
      <c r="I38" s="66">
        <f ca="1">Step1!S27</f>
        <v>103968.40419474564</v>
      </c>
      <c r="J38" s="84">
        <f ca="1">SUM(C38:I38)</f>
        <v>138454.06900322752</v>
      </c>
      <c r="L38" s="34" t="s">
        <v>20</v>
      </c>
      <c r="M38" s="34" t="s">
        <v>21</v>
      </c>
      <c r="N38" s="34" t="s">
        <v>120</v>
      </c>
      <c r="O38" s="105"/>
      <c r="P38" s="85">
        <f>-J34</f>
        <v>795260</v>
      </c>
    </row>
    <row r="39" spans="2:16" ht="14.25" x14ac:dyDescent="0.45">
      <c r="L39" s="34" t="s">
        <v>18</v>
      </c>
      <c r="M39" s="34" t="s">
        <v>19</v>
      </c>
      <c r="N39" s="34" t="s">
        <v>120</v>
      </c>
      <c r="O39" s="85">
        <f>P38</f>
        <v>795260</v>
      </c>
      <c r="P39" s="105"/>
    </row>
    <row r="40" spans="2:16" ht="14.25" x14ac:dyDescent="0.45">
      <c r="B40" s="95" t="s">
        <v>49</v>
      </c>
      <c r="C40" s="52">
        <f>C14+C19+C22+C27+C30+C34</f>
        <v>0</v>
      </c>
      <c r="D40" s="52">
        <f t="shared" ref="C40:I41" ca="1" si="26">D14+D19+D22+D27+D30+D34</f>
        <v>590.81579543000407</v>
      </c>
      <c r="E40" s="52">
        <f t="shared" ca="1" si="26"/>
        <v>13609.776954674664</v>
      </c>
      <c r="F40" s="52">
        <f t="shared" ca="1" si="26"/>
        <v>53370.044865876713</v>
      </c>
      <c r="G40" s="52">
        <f t="shared" ca="1" si="26"/>
        <v>132418.73288750736</v>
      </c>
      <c r="H40" s="52">
        <f t="shared" ca="1" si="26"/>
        <v>97615.569800276135</v>
      </c>
      <c r="I40" s="52">
        <f t="shared" ca="1" si="26"/>
        <v>1072378.8863953594</v>
      </c>
      <c r="J40" s="52">
        <f ca="1">SUM(C40:I40)</f>
        <v>1369983.8266991242</v>
      </c>
    </row>
    <row r="41" spans="2:16" ht="14.25" x14ac:dyDescent="0.45">
      <c r="B41" s="95" t="s">
        <v>49</v>
      </c>
      <c r="C41" s="52">
        <f t="shared" si="26"/>
        <v>0</v>
      </c>
      <c r="D41" s="52">
        <f t="shared" ca="1" si="26"/>
        <v>56.313185530107688</v>
      </c>
      <c r="E41" s="52">
        <f t="shared" ca="1" si="26"/>
        <v>1550.1620806427632</v>
      </c>
      <c r="F41" s="52">
        <f t="shared" ca="1" si="26"/>
        <v>5547.9612660210096</v>
      </c>
      <c r="G41" s="52">
        <f t="shared" ca="1" si="26"/>
        <v>16550.88337209099</v>
      </c>
      <c r="H41" s="52">
        <f t="shared" ca="1" si="26"/>
        <v>10780.344904197023</v>
      </c>
      <c r="I41" s="52">
        <f t="shared" ca="1" si="26"/>
        <v>103968.40419474564</v>
      </c>
      <c r="J41" s="52">
        <f ca="1">SUM(C41:I41)</f>
        <v>138454.06900322755</v>
      </c>
    </row>
    <row r="42" spans="2:16" ht="14.25" x14ac:dyDescent="0.45"/>
    <row r="43" spans="2:16" ht="14.25" x14ac:dyDescent="0.45"/>
    <row r="44" spans="2:16" ht="14.25" x14ac:dyDescent="0.45"/>
    <row r="45" spans="2:16" ht="14.25" customHeight="1" x14ac:dyDescent="0.45"/>
    <row r="46" spans="2:16" ht="14.25" x14ac:dyDescent="0.45"/>
    <row r="47" spans="2:16" ht="14.25" x14ac:dyDescent="0.45"/>
    <row r="48" spans="2:16" ht="14.25" x14ac:dyDescent="0.45"/>
    <row r="49" ht="14.25" x14ac:dyDescent="0.45"/>
    <row r="50" ht="14.25" x14ac:dyDescent="0.45"/>
    <row r="51" ht="14.25" x14ac:dyDescent="0.45"/>
    <row r="52" ht="14.25" x14ac:dyDescent="0.45"/>
    <row r="53" ht="14.25" x14ac:dyDescent="0.45"/>
  </sheetData>
  <mergeCells count="4">
    <mergeCell ref="R11:U11"/>
    <mergeCell ref="R28:U28"/>
    <mergeCell ref="L11:P11"/>
    <mergeCell ref="B11:J11"/>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Cover</vt:lpstr>
      <vt:lpstr>Input</vt:lpstr>
      <vt:lpstr>Step1</vt:lpstr>
      <vt:lpstr>Step2</vt:lpstr>
      <vt:lpstr>Step3</vt:lpstr>
      <vt:lpstr>Step4</vt:lpstr>
      <vt:lpstr>Step5</vt:lpstr>
      <vt:lpstr>Step6</vt:lpstr>
      <vt:lpstr>LIC Account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Ming Wei Kok</dc:creator>
  <cp:lastModifiedBy>Ming Wei Kok</cp:lastModifiedBy>
  <dcterms:created xsi:type="dcterms:W3CDTF">2021-07-13T01:32:22Z</dcterms:created>
  <dcterms:modified xsi:type="dcterms:W3CDTF">2021-08-07T07:12:25Z</dcterms:modified>
</cp:coreProperties>
</file>